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4120" windowHeight="13620"/>
  </bookViews>
  <sheets>
    <sheet name="Лист1" sheetId="1" r:id="rId1"/>
  </sheets>
  <definedNames>
    <definedName name="_xlnm._FilterDatabase" localSheetId="0" hidden="1">Лист1!$A$4:$AV$5</definedName>
  </definedNames>
  <calcPr calcId="162913"/>
</workbook>
</file>

<file path=xl/calcChain.xml><?xml version="1.0" encoding="utf-8"?>
<calcChain xmlns="http://schemas.openxmlformats.org/spreadsheetml/2006/main">
  <c r="O82" i="1" l="1"/>
  <c r="W17" i="1" l="1"/>
  <c r="W22" i="1"/>
  <c r="U20" i="1"/>
  <c r="U17" i="1"/>
  <c r="O78" i="1" l="1"/>
  <c r="W20" i="1"/>
  <c r="V144" i="1" l="1"/>
  <c r="Q144" i="1" l="1"/>
  <c r="W144" i="1" s="1"/>
  <c r="O144" i="1"/>
  <c r="Q78" i="1"/>
  <c r="W78" i="1" l="1"/>
  <c r="U144" i="1"/>
  <c r="U78" i="1"/>
  <c r="Q17" i="1"/>
  <c r="O17" i="1"/>
  <c r="O16" i="1" s="1"/>
  <c r="V16" i="1" s="1"/>
  <c r="N16" i="1"/>
  <c r="M16" i="1"/>
  <c r="L16" i="1"/>
  <c r="V17" i="1" l="1"/>
  <c r="W16" i="1"/>
  <c r="Q149" i="1" l="1"/>
  <c r="M126" i="1"/>
  <c r="N126" i="1"/>
  <c r="L126" i="1"/>
  <c r="Q59" i="1" l="1"/>
  <c r="O54" i="1"/>
  <c r="Q51" i="1"/>
  <c r="O40" i="1"/>
  <c r="O30" i="1"/>
  <c r="M29" i="1"/>
  <c r="N29" i="1"/>
  <c r="L29" i="1"/>
  <c r="K161" i="1" l="1"/>
  <c r="K151" i="1"/>
  <c r="Q217" i="1"/>
  <c r="O217" i="1"/>
  <c r="Q191" i="1"/>
  <c r="O191" i="1"/>
  <c r="W191" i="1" s="1"/>
  <c r="Q194" i="1"/>
  <c r="O194" i="1"/>
  <c r="U194" i="1" s="1"/>
  <c r="Q181" i="1"/>
  <c r="Q182" i="1"/>
  <c r="Q183" i="1"/>
  <c r="O181" i="1"/>
  <c r="U181" i="1" s="1"/>
  <c r="O182" i="1"/>
  <c r="O183" i="1"/>
  <c r="O161" i="1"/>
  <c r="Q161" i="1"/>
  <c r="W161" i="1" s="1"/>
  <c r="Q151" i="1"/>
  <c r="O151" i="1"/>
  <c r="Q246" i="1"/>
  <c r="O246" i="1"/>
  <c r="V246" i="1" s="1"/>
  <c r="Q245" i="1"/>
  <c r="O245" i="1"/>
  <c r="Q244" i="1"/>
  <c r="O244" i="1"/>
  <c r="W244" i="1" s="1"/>
  <c r="Q243" i="1"/>
  <c r="O243" i="1"/>
  <c r="U243" i="1" s="1"/>
  <c r="N242" i="1"/>
  <c r="M242" i="1"/>
  <c r="L242" i="1"/>
  <c r="Q240" i="1"/>
  <c r="O240" i="1"/>
  <c r="V240" i="1" s="1"/>
  <c r="Q239" i="1"/>
  <c r="O239" i="1"/>
  <c r="Q238" i="1"/>
  <c r="O238" i="1"/>
  <c r="Q237" i="1"/>
  <c r="W237" i="1" s="1"/>
  <c r="O237" i="1"/>
  <c r="Q236" i="1"/>
  <c r="O236" i="1"/>
  <c r="Q235" i="1"/>
  <c r="O235" i="1"/>
  <c r="Q234" i="1"/>
  <c r="O234" i="1"/>
  <c r="N233" i="1"/>
  <c r="M233" i="1"/>
  <c r="L233" i="1"/>
  <c r="Q231" i="1"/>
  <c r="O231" i="1"/>
  <c r="V231" i="1" s="1"/>
  <c r="Q230" i="1"/>
  <c r="O230" i="1"/>
  <c r="U230" i="1" s="1"/>
  <c r="Q229" i="1"/>
  <c r="O229" i="1"/>
  <c r="Q228" i="1"/>
  <c r="O228" i="1"/>
  <c r="W228" i="1" s="1"/>
  <c r="N227" i="1"/>
  <c r="M227" i="1"/>
  <c r="L227" i="1"/>
  <c r="Q225" i="1"/>
  <c r="W225" i="1" s="1"/>
  <c r="O225" i="1"/>
  <c r="V225" i="1" s="1"/>
  <c r="Q224" i="1"/>
  <c r="O224" i="1"/>
  <c r="Q223" i="1"/>
  <c r="O223" i="1"/>
  <c r="Q222" i="1"/>
  <c r="W222" i="1" s="1"/>
  <c r="O222" i="1"/>
  <c r="N221" i="1"/>
  <c r="M221" i="1"/>
  <c r="L221" i="1"/>
  <c r="Q219" i="1"/>
  <c r="O219" i="1"/>
  <c r="V219" i="1" s="1"/>
  <c r="Q218" i="1"/>
  <c r="O218" i="1"/>
  <c r="W218" i="1" s="1"/>
  <c r="Q216" i="1"/>
  <c r="O216" i="1"/>
  <c r="U216" i="1" s="1"/>
  <c r="N215" i="1"/>
  <c r="M215" i="1"/>
  <c r="L215" i="1"/>
  <c r="Q213" i="1"/>
  <c r="W213" i="1" s="1"/>
  <c r="O213" i="1"/>
  <c r="V213" i="1" s="1"/>
  <c r="Q212" i="1"/>
  <c r="O212" i="1"/>
  <c r="Q211" i="1"/>
  <c r="O211" i="1"/>
  <c r="U211" i="1" s="1"/>
  <c r="Q210" i="1"/>
  <c r="O210" i="1"/>
  <c r="Q209" i="1"/>
  <c r="O209" i="1"/>
  <c r="Q208" i="1"/>
  <c r="O208" i="1"/>
  <c r="N207" i="1"/>
  <c r="M207" i="1"/>
  <c r="L207" i="1"/>
  <c r="Q205" i="1"/>
  <c r="O205" i="1"/>
  <c r="Q204" i="1"/>
  <c r="O204" i="1"/>
  <c r="W204" i="1" s="1"/>
  <c r="Q203" i="1"/>
  <c r="O203" i="1"/>
  <c r="Q202" i="1"/>
  <c r="O202" i="1"/>
  <c r="W202" i="1" s="1"/>
  <c r="Q201" i="1"/>
  <c r="O201" i="1"/>
  <c r="Q200" i="1"/>
  <c r="O200" i="1"/>
  <c r="U200" i="1" s="1"/>
  <c r="Q199" i="1"/>
  <c r="O199" i="1"/>
  <c r="Q198" i="1"/>
  <c r="O198" i="1"/>
  <c r="U198" i="1" s="1"/>
  <c r="N197" i="1"/>
  <c r="M197" i="1"/>
  <c r="L197" i="1"/>
  <c r="Q195" i="1"/>
  <c r="O195" i="1"/>
  <c r="V195" i="1" s="1"/>
  <c r="Q193" i="1"/>
  <c r="O193" i="1"/>
  <c r="U193" i="1" s="1"/>
  <c r="Q192" i="1"/>
  <c r="O192" i="1"/>
  <c r="Q190" i="1"/>
  <c r="O190" i="1"/>
  <c r="W190" i="1" s="1"/>
  <c r="Q189" i="1"/>
  <c r="O189" i="1"/>
  <c r="Q188" i="1"/>
  <c r="O188" i="1"/>
  <c r="Q187" i="1"/>
  <c r="W187" i="1" s="1"/>
  <c r="O187" i="1"/>
  <c r="Q186" i="1"/>
  <c r="O186" i="1"/>
  <c r="W186" i="1" s="1"/>
  <c r="N185" i="1"/>
  <c r="M185" i="1"/>
  <c r="L185" i="1"/>
  <c r="Q180" i="1"/>
  <c r="O180" i="1"/>
  <c r="W180" i="1" s="1"/>
  <c r="Q179" i="1"/>
  <c r="O179" i="1"/>
  <c r="Q178" i="1"/>
  <c r="O178" i="1"/>
  <c r="Q177" i="1"/>
  <c r="O177" i="1"/>
  <c r="Q176" i="1"/>
  <c r="O176" i="1"/>
  <c r="Q175" i="1"/>
  <c r="O175" i="1"/>
  <c r="Q174" i="1"/>
  <c r="O174" i="1"/>
  <c r="W174" i="1" s="1"/>
  <c r="N173" i="1"/>
  <c r="M173" i="1"/>
  <c r="L173" i="1"/>
  <c r="Q171" i="1"/>
  <c r="W171" i="1" s="1"/>
  <c r="O171" i="1"/>
  <c r="V171" i="1" s="1"/>
  <c r="Q170" i="1"/>
  <c r="O170" i="1"/>
  <c r="Q169" i="1"/>
  <c r="O169" i="1"/>
  <c r="Q168" i="1"/>
  <c r="O168" i="1"/>
  <c r="W168" i="1" s="1"/>
  <c r="Q167" i="1"/>
  <c r="O167" i="1"/>
  <c r="Q166" i="1"/>
  <c r="O166" i="1"/>
  <c r="U166" i="1" s="1"/>
  <c r="Q165" i="1"/>
  <c r="O165" i="1"/>
  <c r="N164" i="1"/>
  <c r="M164" i="1"/>
  <c r="L164" i="1"/>
  <c r="Q162" i="1"/>
  <c r="O162" i="1"/>
  <c r="V162" i="1" s="1"/>
  <c r="Q160" i="1"/>
  <c r="O160" i="1"/>
  <c r="U160" i="1" s="1"/>
  <c r="Q159" i="1"/>
  <c r="O159" i="1"/>
  <c r="N158" i="1"/>
  <c r="M158" i="1"/>
  <c r="L158" i="1"/>
  <c r="Q156" i="1"/>
  <c r="O156" i="1"/>
  <c r="V156" i="1"/>
  <c r="V155" i="1" s="1"/>
  <c r="Q155" i="1"/>
  <c r="O155" i="1"/>
  <c r="W155" i="1" s="1"/>
  <c r="Q154" i="1"/>
  <c r="O154" i="1"/>
  <c r="U154" i="1" s="1"/>
  <c r="Q153" i="1"/>
  <c r="O153" i="1"/>
  <c r="W153" i="1" s="1"/>
  <c r="Q152" i="1"/>
  <c r="O152" i="1"/>
  <c r="W152" i="1" s="1"/>
  <c r="Q150" i="1"/>
  <c r="O150" i="1"/>
  <c r="W150" i="1" s="1"/>
  <c r="O149" i="1"/>
  <c r="U149" i="1" s="1"/>
  <c r="Q148" i="1"/>
  <c r="O148" i="1"/>
  <c r="N147" i="1"/>
  <c r="M147" i="1"/>
  <c r="L147" i="1"/>
  <c r="W183" i="1"/>
  <c r="W205" i="1"/>
  <c r="W151" i="1"/>
  <c r="V205" i="1"/>
  <c r="W188" i="1"/>
  <c r="W240" i="1"/>
  <c r="V183" i="1"/>
  <c r="W208" i="1"/>
  <c r="U188" i="1"/>
  <c r="W162" i="1"/>
  <c r="U155" i="1"/>
  <c r="Q145" i="1"/>
  <c r="O145" i="1"/>
  <c r="V145" i="1"/>
  <c r="Q143" i="1"/>
  <c r="O143" i="1"/>
  <c r="V143" i="1" s="1"/>
  <c r="Q142" i="1"/>
  <c r="O142" i="1"/>
  <c r="W142" i="1" s="1"/>
  <c r="N141" i="1"/>
  <c r="M141" i="1"/>
  <c r="L141" i="1"/>
  <c r="V182" i="1"/>
  <c r="Q139" i="1"/>
  <c r="O139" i="1"/>
  <c r="Q138" i="1"/>
  <c r="O138" i="1"/>
  <c r="V138" i="1" s="1"/>
  <c r="Q137" i="1"/>
  <c r="O137" i="1"/>
  <c r="Q136" i="1"/>
  <c r="O136" i="1"/>
  <c r="W136" i="1" s="1"/>
  <c r="Q135" i="1"/>
  <c r="O135" i="1"/>
  <c r="N134" i="1"/>
  <c r="M134" i="1"/>
  <c r="L134" i="1"/>
  <c r="Q132" i="1"/>
  <c r="W132" i="1" s="1"/>
  <c r="O132" i="1"/>
  <c r="V132" i="1" s="1"/>
  <c r="Q131" i="1"/>
  <c r="O131" i="1"/>
  <c r="Q130" i="1"/>
  <c r="O130" i="1"/>
  <c r="N129" i="1"/>
  <c r="M129" i="1"/>
  <c r="L129" i="1"/>
  <c r="U136" i="1"/>
  <c r="Q127" i="1"/>
  <c r="O127" i="1"/>
  <c r="Q124" i="1"/>
  <c r="O124" i="1"/>
  <c r="Q123" i="1"/>
  <c r="O123" i="1"/>
  <c r="Q122" i="1"/>
  <c r="O122" i="1"/>
  <c r="Q121" i="1"/>
  <c r="O121" i="1"/>
  <c r="Q120" i="1"/>
  <c r="O120" i="1"/>
  <c r="Q119" i="1"/>
  <c r="O119" i="1"/>
  <c r="N118" i="1"/>
  <c r="M118" i="1"/>
  <c r="L118" i="1"/>
  <c r="Q116" i="1"/>
  <c r="O116" i="1"/>
  <c r="V116" i="1" s="1"/>
  <c r="Q115" i="1"/>
  <c r="O115" i="1"/>
  <c r="Q114" i="1"/>
  <c r="O114" i="1"/>
  <c r="W114" i="1" s="1"/>
  <c r="Q113" i="1"/>
  <c r="O113" i="1"/>
  <c r="N112" i="1"/>
  <c r="M112" i="1"/>
  <c r="L112" i="1"/>
  <c r="Q110" i="1"/>
  <c r="O110" i="1"/>
  <c r="V110" i="1"/>
  <c r="V109" i="1" s="1"/>
  <c r="Q109" i="1"/>
  <c r="W109" i="1" s="1"/>
  <c r="W108" i="1" s="1"/>
  <c r="O109" i="1"/>
  <c r="O108" i="1" s="1"/>
  <c r="V108" i="1" s="1"/>
  <c r="N108" i="1"/>
  <c r="M108" i="1"/>
  <c r="L108" i="1"/>
  <c r="W110" i="1"/>
  <c r="O106" i="1"/>
  <c r="V106" i="1" s="1"/>
  <c r="Q106" i="1"/>
  <c r="Q105" i="1"/>
  <c r="O105" i="1"/>
  <c r="U105" i="1" s="1"/>
  <c r="Q104" i="1"/>
  <c r="O104" i="1"/>
  <c r="Q103" i="1"/>
  <c r="O103" i="1"/>
  <c r="W103" i="1" s="1"/>
  <c r="N102" i="1"/>
  <c r="M102" i="1"/>
  <c r="L102" i="1"/>
  <c r="Q100" i="1"/>
  <c r="O100" i="1"/>
  <c r="N99" i="1"/>
  <c r="M99" i="1"/>
  <c r="L99" i="1"/>
  <c r="O91" i="1"/>
  <c r="O92" i="1"/>
  <c r="O93" i="1"/>
  <c r="O94" i="1"/>
  <c r="O95" i="1"/>
  <c r="O96" i="1"/>
  <c r="O97" i="1"/>
  <c r="V97" i="1" s="1"/>
  <c r="O99" i="1"/>
  <c r="V99" i="1" s="1"/>
  <c r="Q91" i="1"/>
  <c r="Q92" i="1"/>
  <c r="Q93" i="1"/>
  <c r="Q94" i="1"/>
  <c r="Q95" i="1"/>
  <c r="Q96" i="1"/>
  <c r="Q97" i="1"/>
  <c r="W97" i="1" s="1"/>
  <c r="Q90" i="1"/>
  <c r="O90" i="1"/>
  <c r="N89" i="1"/>
  <c r="M89" i="1"/>
  <c r="L89" i="1"/>
  <c r="L84" i="1"/>
  <c r="M84" i="1"/>
  <c r="N84" i="1"/>
  <c r="L76" i="1"/>
  <c r="M76" i="1"/>
  <c r="N76" i="1"/>
  <c r="L69" i="1"/>
  <c r="M69" i="1"/>
  <c r="N69" i="1"/>
  <c r="L62" i="1"/>
  <c r="M62" i="1"/>
  <c r="N62" i="1"/>
  <c r="L53" i="1"/>
  <c r="M53" i="1"/>
  <c r="N53" i="1"/>
  <c r="Q87" i="1"/>
  <c r="O87" i="1"/>
  <c r="Q86" i="1"/>
  <c r="O86" i="1"/>
  <c r="Q85" i="1"/>
  <c r="O85" i="1"/>
  <c r="Q82" i="1"/>
  <c r="V82" i="1"/>
  <c r="Q81" i="1"/>
  <c r="W81" i="1" s="1"/>
  <c r="O81" i="1"/>
  <c r="Q80" i="1"/>
  <c r="O80" i="1"/>
  <c r="U80" i="1" s="1"/>
  <c r="Q79" i="1"/>
  <c r="O79" i="1"/>
  <c r="Q77" i="1"/>
  <c r="O77" i="1"/>
  <c r="Q74" i="1"/>
  <c r="O74" i="1"/>
  <c r="Q73" i="1"/>
  <c r="O73" i="1"/>
  <c r="Q72" i="1"/>
  <c r="O72" i="1"/>
  <c r="Q71" i="1"/>
  <c r="O71" i="1"/>
  <c r="Q70" i="1"/>
  <c r="O70" i="1"/>
  <c r="Q63" i="1"/>
  <c r="O63" i="1"/>
  <c r="Q67" i="1"/>
  <c r="O67" i="1"/>
  <c r="V67" i="1" s="1"/>
  <c r="Q66" i="1"/>
  <c r="O66" i="1"/>
  <c r="U66" i="1" s="1"/>
  <c r="Q65" i="1"/>
  <c r="O65" i="1"/>
  <c r="Q64" i="1"/>
  <c r="O64" i="1"/>
  <c r="Q60" i="1"/>
  <c r="O60" i="1"/>
  <c r="O59" i="1"/>
  <c r="U59" i="1" s="1"/>
  <c r="Q58" i="1"/>
  <c r="O58" i="1"/>
  <c r="Q57" i="1"/>
  <c r="O57" i="1"/>
  <c r="Q56" i="1"/>
  <c r="O56" i="1"/>
  <c r="Q55" i="1"/>
  <c r="O55" i="1"/>
  <c r="W66" i="1"/>
  <c r="O51" i="1"/>
  <c r="V51" i="1" s="1"/>
  <c r="N50" i="1"/>
  <c r="M50" i="1"/>
  <c r="L50" i="1"/>
  <c r="I50" i="1"/>
  <c r="Q48" i="1"/>
  <c r="O48" i="1"/>
  <c r="O47" i="1" s="1"/>
  <c r="V47" i="1" s="1"/>
  <c r="N47" i="1"/>
  <c r="M47" i="1"/>
  <c r="L47" i="1"/>
  <c r="I47" i="1"/>
  <c r="Q43" i="1"/>
  <c r="Q44" i="1"/>
  <c r="O44" i="1"/>
  <c r="Q45" i="1"/>
  <c r="O45" i="1"/>
  <c r="V45" i="1" s="1"/>
  <c r="O43" i="1"/>
  <c r="Q42" i="1"/>
  <c r="O42" i="1"/>
  <c r="Q41" i="1"/>
  <c r="O41" i="1"/>
  <c r="N39" i="1"/>
  <c r="M39" i="1"/>
  <c r="L39" i="1"/>
  <c r="O34" i="1"/>
  <c r="O35" i="1"/>
  <c r="O36" i="1"/>
  <c r="Q34" i="1"/>
  <c r="Q35" i="1"/>
  <c r="Q36" i="1"/>
  <c r="Q37" i="1"/>
  <c r="O37" i="1"/>
  <c r="Q33" i="1"/>
  <c r="O33" i="1"/>
  <c r="Q32" i="1"/>
  <c r="O32" i="1"/>
  <c r="Q31" i="1"/>
  <c r="O31" i="1"/>
  <c r="Q27" i="1"/>
  <c r="O27" i="1"/>
  <c r="V27" i="1" s="1"/>
  <c r="Q26" i="1"/>
  <c r="O26" i="1"/>
  <c r="N25" i="1"/>
  <c r="M25" i="1"/>
  <c r="L25" i="1"/>
  <c r="O22" i="1"/>
  <c r="Q22" i="1"/>
  <c r="Q23" i="1"/>
  <c r="O23" i="1"/>
  <c r="V23" i="1" s="1"/>
  <c r="Q21" i="1"/>
  <c r="O21" i="1"/>
  <c r="Q20" i="1"/>
  <c r="O20" i="1"/>
  <c r="N19" i="1"/>
  <c r="M19" i="1"/>
  <c r="L19" i="1"/>
  <c r="Q14" i="1"/>
  <c r="O14" i="1"/>
  <c r="O13" i="1" s="1"/>
  <c r="V13" i="1" s="1"/>
  <c r="N13" i="1"/>
  <c r="M13" i="1"/>
  <c r="L13" i="1"/>
  <c r="O10" i="1"/>
  <c r="O11" i="1"/>
  <c r="O9" i="1"/>
  <c r="L8" i="1"/>
  <c r="Q10" i="1"/>
  <c r="Q11" i="1"/>
  <c r="Q9" i="1"/>
  <c r="M8" i="1"/>
  <c r="N8" i="1"/>
  <c r="W230" i="1" l="1"/>
  <c r="U119" i="1"/>
  <c r="V81" i="1"/>
  <c r="W138" i="1"/>
  <c r="W231" i="1"/>
  <c r="V204" i="1"/>
  <c r="W194" i="1"/>
  <c r="U159" i="1"/>
  <c r="W238" i="1"/>
  <c r="U72" i="1"/>
  <c r="U74" i="1"/>
  <c r="U85" i="1"/>
  <c r="W87" i="1"/>
  <c r="U90" i="1"/>
  <c r="U100" i="1"/>
  <c r="W246" i="1"/>
  <c r="U161" i="1"/>
  <c r="U187" i="1"/>
  <c r="U189" i="1"/>
  <c r="U192" i="1"/>
  <c r="V194" i="1"/>
  <c r="V193" i="1" s="1"/>
  <c r="V192" i="1" s="1"/>
  <c r="V191" i="1" s="1"/>
  <c r="V190" i="1" s="1"/>
  <c r="V189" i="1" s="1"/>
  <c r="V188" i="1" s="1"/>
  <c r="V187" i="1" s="1"/>
  <c r="V186" i="1" s="1"/>
  <c r="W210" i="1"/>
  <c r="U222" i="1"/>
  <c r="W224" i="1"/>
  <c r="U235" i="1"/>
  <c r="W239" i="1"/>
  <c r="U244" i="1"/>
  <c r="V239" i="1"/>
  <c r="V238" i="1" s="1"/>
  <c r="V237" i="1" s="1"/>
  <c r="V236" i="1" s="1"/>
  <c r="V235" i="1" s="1"/>
  <c r="V234" i="1" s="1"/>
  <c r="U234" i="1"/>
  <c r="U218" i="1"/>
  <c r="W209" i="1"/>
  <c r="U202" i="1"/>
  <c r="U201" i="1"/>
  <c r="W199" i="1"/>
  <c r="W198" i="1"/>
  <c r="O197" i="1"/>
  <c r="V197" i="1" s="1"/>
  <c r="U190" i="1"/>
  <c r="W90" i="1"/>
  <c r="U22" i="1"/>
  <c r="W120" i="1"/>
  <c r="W124" i="1"/>
  <c r="W119" i="1"/>
  <c r="W123" i="1"/>
  <c r="V96" i="1"/>
  <c r="W45" i="1"/>
  <c r="U35" i="1"/>
  <c r="V212" i="1"/>
  <c r="V211" i="1" s="1"/>
  <c r="V210" i="1" s="1"/>
  <c r="V209" i="1" s="1"/>
  <c r="V208" i="1" s="1"/>
  <c r="W93" i="1"/>
  <c r="U238" i="1"/>
  <c r="W219" i="1"/>
  <c r="O242" i="1"/>
  <c r="V242" i="1" s="1"/>
  <c r="W80" i="1"/>
  <c r="W116" i="1"/>
  <c r="W121" i="1"/>
  <c r="U199" i="1"/>
  <c r="W243" i="1"/>
  <c r="W242" i="1" s="1"/>
  <c r="W234" i="1"/>
  <c r="W235" i="1"/>
  <c r="W156" i="1"/>
  <c r="V161" i="1"/>
  <c r="W193" i="1"/>
  <c r="W195" i="1"/>
  <c r="W201" i="1"/>
  <c r="U11" i="1"/>
  <c r="U32" i="1"/>
  <c r="U37" i="1"/>
  <c r="U56" i="1"/>
  <c r="W79" i="1"/>
  <c r="W76" i="1" s="1"/>
  <c r="U94" i="1"/>
  <c r="V100" i="1"/>
  <c r="W106" i="1"/>
  <c r="W115" i="1"/>
  <c r="W130" i="1"/>
  <c r="W139" i="1"/>
  <c r="W145" i="1"/>
  <c r="U210" i="1"/>
  <c r="U224" i="1"/>
  <c r="U165" i="1"/>
  <c r="W177" i="1"/>
  <c r="U203" i="1"/>
  <c r="W223" i="1"/>
  <c r="W221" i="1" s="1"/>
  <c r="U236" i="1"/>
  <c r="U151" i="1"/>
  <c r="W182" i="1"/>
  <c r="V87" i="1"/>
  <c r="V86" i="1" s="1"/>
  <c r="V85" i="1" s="1"/>
  <c r="U177" i="1"/>
  <c r="W71" i="1"/>
  <c r="W58" i="1"/>
  <c r="W44" i="1"/>
  <c r="W55" i="1"/>
  <c r="U58" i="1"/>
  <c r="U67" i="1"/>
  <c r="U71" i="1"/>
  <c r="V74" i="1"/>
  <c r="V73" i="1" s="1"/>
  <c r="V72" i="1" s="1"/>
  <c r="V71" i="1" s="1"/>
  <c r="V70" i="1" s="1"/>
  <c r="U87" i="1"/>
  <c r="U93" i="1"/>
  <c r="O118" i="1"/>
  <c r="V118" i="1" s="1"/>
  <c r="U142" i="1"/>
  <c r="U239" i="1"/>
  <c r="U245" i="1"/>
  <c r="W245" i="1"/>
  <c r="W203" i="1"/>
  <c r="U91" i="1"/>
  <c r="W100" i="1"/>
  <c r="W99" i="1" s="1"/>
  <c r="U104" i="1"/>
  <c r="U113" i="1"/>
  <c r="U121" i="1"/>
  <c r="V137" i="1"/>
  <c r="V136" i="1" s="1"/>
  <c r="V135" i="1" s="1"/>
  <c r="V181" i="1"/>
  <c r="V180" i="1" s="1"/>
  <c r="V179" i="1" s="1"/>
  <c r="V178" i="1" s="1"/>
  <c r="V177" i="1" s="1"/>
  <c r="V176" i="1" s="1"/>
  <c r="V175" i="1" s="1"/>
  <c r="V174" i="1" s="1"/>
  <c r="W143" i="1"/>
  <c r="W141" i="1" s="1"/>
  <c r="W200" i="1"/>
  <c r="W32" i="1"/>
  <c r="W35" i="1"/>
  <c r="W51" i="1"/>
  <c r="W50" i="1" s="1"/>
  <c r="W65" i="1"/>
  <c r="W74" i="1"/>
  <c r="U109" i="1"/>
  <c r="U135" i="1"/>
  <c r="W189" i="1"/>
  <c r="V245" i="1"/>
  <c r="V244" i="1" s="1"/>
  <c r="V243" i="1" s="1"/>
  <c r="V203" i="1"/>
  <c r="V202" i="1" s="1"/>
  <c r="V201" i="1" s="1"/>
  <c r="V200" i="1" s="1"/>
  <c r="V199" i="1" s="1"/>
  <c r="V198" i="1" s="1"/>
  <c r="W236" i="1"/>
  <c r="U148" i="1"/>
  <c r="W166" i="1"/>
  <c r="W169" i="1"/>
  <c r="W175" i="1"/>
  <c r="W178" i="1"/>
  <c r="U208" i="1"/>
  <c r="W211" i="1"/>
  <c r="O215" i="1"/>
  <c r="V215" i="1" s="1"/>
  <c r="U228" i="1"/>
  <c r="W217" i="1"/>
  <c r="W34" i="1"/>
  <c r="W59" i="1"/>
  <c r="W56" i="1"/>
  <c r="U60" i="1"/>
  <c r="W72" i="1"/>
  <c r="U79" i="1"/>
  <c r="W95" i="1"/>
  <c r="U115" i="1"/>
  <c r="U120" i="1"/>
  <c r="W160" i="1"/>
  <c r="W158" i="1" s="1"/>
  <c r="W41" i="1"/>
  <c r="U57" i="1"/>
  <c r="W70" i="1"/>
  <c r="W86" i="1"/>
  <c r="U130" i="1"/>
  <c r="V154" i="1"/>
  <c r="V153" i="1" s="1"/>
  <c r="V152" i="1" s="1"/>
  <c r="V151" i="1" s="1"/>
  <c r="V150" i="1" s="1"/>
  <c r="V149" i="1" s="1"/>
  <c r="V148" i="1" s="1"/>
  <c r="U167" i="1"/>
  <c r="U170" i="1"/>
  <c r="U176" i="1"/>
  <c r="W179" i="1"/>
  <c r="U209" i="1"/>
  <c r="U212" i="1"/>
  <c r="U229" i="1"/>
  <c r="O233" i="1"/>
  <c r="V233" i="1" s="1"/>
  <c r="V230" i="1"/>
  <c r="V229" i="1" s="1"/>
  <c r="V228" i="1" s="1"/>
  <c r="W229" i="1"/>
  <c r="W227" i="1" s="1"/>
  <c r="O227" i="1"/>
  <c r="V227" i="1" s="1"/>
  <c r="V224" i="1"/>
  <c r="V223" i="1" s="1"/>
  <c r="V222" i="1" s="1"/>
  <c r="U223" i="1"/>
  <c r="O221" i="1"/>
  <c r="V221" i="1" s="1"/>
  <c r="V218" i="1"/>
  <c r="V217" i="1" s="1"/>
  <c r="V216" i="1" s="1"/>
  <c r="W216" i="1"/>
  <c r="W215" i="1" s="1"/>
  <c r="W212" i="1"/>
  <c r="O207" i="1"/>
  <c r="V207" i="1" s="1"/>
  <c r="W192" i="1"/>
  <c r="O185" i="1"/>
  <c r="V185" i="1" s="1"/>
  <c r="U186" i="1"/>
  <c r="U179" i="1"/>
  <c r="U178" i="1"/>
  <c r="W176" i="1"/>
  <c r="U175" i="1"/>
  <c r="U174" i="1"/>
  <c r="O173" i="1"/>
  <c r="V173" i="1" s="1"/>
  <c r="V170" i="1"/>
  <c r="V169" i="1" s="1"/>
  <c r="V168" i="1" s="1"/>
  <c r="V167" i="1" s="1"/>
  <c r="V166" i="1" s="1"/>
  <c r="V165" i="1" s="1"/>
  <c r="W170" i="1"/>
  <c r="U169" i="1"/>
  <c r="U168" i="1"/>
  <c r="W167" i="1"/>
  <c r="O164" i="1"/>
  <c r="V164" i="1" s="1"/>
  <c r="W165" i="1"/>
  <c r="V160" i="1"/>
  <c r="V159" i="1" s="1"/>
  <c r="O158" i="1"/>
  <c r="V158" i="1" s="1"/>
  <c r="W159" i="1"/>
  <c r="W154" i="1"/>
  <c r="U153" i="1"/>
  <c r="U150" i="1"/>
  <c r="W149" i="1"/>
  <c r="O147" i="1"/>
  <c r="V147" i="1" s="1"/>
  <c r="W148" i="1"/>
  <c r="W131" i="1"/>
  <c r="V131" i="1"/>
  <c r="V130" i="1" s="1"/>
  <c r="O129" i="1"/>
  <c r="V129" i="1" s="1"/>
  <c r="W127" i="1"/>
  <c r="W126" i="1" s="1"/>
  <c r="V127" i="1"/>
  <c r="O126" i="1"/>
  <c r="V122" i="1"/>
  <c r="V121" i="1" s="1"/>
  <c r="V120" i="1" s="1"/>
  <c r="V119" i="1" s="1"/>
  <c r="W122" i="1"/>
  <c r="U114" i="1"/>
  <c r="W105" i="1"/>
  <c r="V105" i="1"/>
  <c r="W104" i="1"/>
  <c r="U103" i="1"/>
  <c r="O102" i="1"/>
  <c r="V102" i="1" s="1"/>
  <c r="V95" i="1"/>
  <c r="V94" i="1" s="1"/>
  <c r="V93" i="1" s="1"/>
  <c r="V92" i="1" s="1"/>
  <c r="V91" i="1" s="1"/>
  <c r="V90" i="1" s="1"/>
  <c r="U95" i="1"/>
  <c r="W94" i="1"/>
  <c r="W92" i="1"/>
  <c r="W85" i="1"/>
  <c r="V80" i="1"/>
  <c r="V79" i="1" s="1"/>
  <c r="U73" i="1"/>
  <c r="V60" i="1"/>
  <c r="V59" i="1" s="1"/>
  <c r="V58" i="1" s="1"/>
  <c r="V57" i="1" s="1"/>
  <c r="V56" i="1" s="1"/>
  <c r="V55" i="1" s="1"/>
  <c r="V54" i="1" s="1"/>
  <c r="W60" i="1"/>
  <c r="W57" i="1"/>
  <c r="U44" i="1"/>
  <c r="U45" i="1"/>
  <c r="V44" i="1"/>
  <c r="V43" i="1" s="1"/>
  <c r="V42" i="1" s="1"/>
  <c r="V41" i="1" s="1"/>
  <c r="V40" i="1" s="1"/>
  <c r="U41" i="1"/>
  <c r="W37" i="1"/>
  <c r="V37" i="1"/>
  <c r="V36" i="1" s="1"/>
  <c r="V35" i="1" s="1"/>
  <c r="V34" i="1" s="1"/>
  <c r="V33" i="1" s="1"/>
  <c r="V32" i="1" s="1"/>
  <c r="V31" i="1" s="1"/>
  <c r="V30" i="1" s="1"/>
  <c r="O29" i="1"/>
  <c r="V29" i="1" s="1"/>
  <c r="W23" i="1"/>
  <c r="W21" i="1"/>
  <c r="O19" i="1"/>
  <c r="V19" i="1" s="1"/>
  <c r="V11" i="1"/>
  <c r="V10" i="1" s="1"/>
  <c r="V9" i="1" s="1"/>
  <c r="W11" i="1"/>
  <c r="W10" i="1"/>
  <c r="W9" i="1"/>
  <c r="W181" i="1"/>
  <c r="U86" i="1"/>
  <c r="U137" i="1"/>
  <c r="O76" i="1"/>
  <c r="V76" i="1" s="1"/>
  <c r="O62" i="1"/>
  <c r="V62" i="1" s="1"/>
  <c r="W63" i="1"/>
  <c r="U48" i="1"/>
  <c r="V48" i="1"/>
  <c r="U34" i="1"/>
  <c r="V14" i="1"/>
  <c r="U14" i="1"/>
  <c r="W27" i="1"/>
  <c r="U27" i="1"/>
  <c r="O39" i="1"/>
  <c r="V39" i="1" s="1"/>
  <c r="W42" i="1"/>
  <c r="U23" i="1"/>
  <c r="W14" i="1"/>
  <c r="W13" i="1" s="1"/>
  <c r="U26" i="1"/>
  <c r="V26" i="1"/>
  <c r="U10" i="1"/>
  <c r="U9" i="1"/>
  <c r="O8" i="1"/>
  <c r="V8" i="1" s="1"/>
  <c r="U21" i="1"/>
  <c r="W26" i="1"/>
  <c r="W25" i="1" s="1"/>
  <c r="W43" i="1"/>
  <c r="U43" i="1"/>
  <c r="V66" i="1"/>
  <c r="V65" i="1" s="1"/>
  <c r="V64" i="1" s="1"/>
  <c r="V63" i="1" s="1"/>
  <c r="V22" i="1"/>
  <c r="V21" i="1" s="1"/>
  <c r="V20" i="1" s="1"/>
  <c r="O25" i="1"/>
  <c r="V25" i="1" s="1"/>
  <c r="W31" i="1"/>
  <c r="U31" i="1"/>
  <c r="U33" i="1"/>
  <c r="W33" i="1"/>
  <c r="U36" i="1"/>
  <c r="W36" i="1"/>
  <c r="U42" i="1"/>
  <c r="U51" i="1"/>
  <c r="U65" i="1"/>
  <c r="W73" i="1"/>
  <c r="W69" i="1" s="1"/>
  <c r="O69" i="1"/>
  <c r="V69" i="1" s="1"/>
  <c r="O84" i="1"/>
  <c r="V84" i="1" s="1"/>
  <c r="O89" i="1"/>
  <c r="V89" i="1" s="1"/>
  <c r="W91" i="1"/>
  <c r="V104" i="1"/>
  <c r="V103" i="1" s="1"/>
  <c r="V115" i="1"/>
  <c r="V114" i="1" s="1"/>
  <c r="V113" i="1" s="1"/>
  <c r="W113" i="1"/>
  <c r="U122" i="1"/>
  <c r="U127" i="1"/>
  <c r="W135" i="1"/>
  <c r="O134" i="1"/>
  <c r="W48" i="1"/>
  <c r="W47" i="1" s="1"/>
  <c r="U55" i="1"/>
  <c r="W64" i="1"/>
  <c r="U64" i="1"/>
  <c r="O53" i="1"/>
  <c r="V53" i="1" s="1"/>
  <c r="O112" i="1"/>
  <c r="V112" i="1" s="1"/>
  <c r="U131" i="1"/>
  <c r="W137" i="1"/>
  <c r="O141" i="1"/>
  <c r="V141" i="1" s="1"/>
  <c r="O50" i="1"/>
  <c r="V50" i="1" s="1"/>
  <c r="W67" i="1"/>
  <c r="U81" i="1"/>
  <c r="W96" i="1"/>
  <c r="U92" i="1"/>
  <c r="U143" i="1"/>
  <c r="V142" i="1"/>
  <c r="W185" i="1" l="1"/>
  <c r="W112" i="1"/>
  <c r="W84" i="1"/>
  <c r="W233" i="1"/>
  <c r="W197" i="1"/>
  <c r="W129" i="1"/>
  <c r="W102" i="1"/>
  <c r="V78" i="1"/>
  <c r="V77" i="1" s="1"/>
  <c r="W118" i="1"/>
  <c r="W53" i="1"/>
  <c r="W207" i="1"/>
  <c r="W62" i="1"/>
  <c r="W164" i="1"/>
  <c r="W173" i="1"/>
  <c r="W147" i="1"/>
  <c r="W19" i="1"/>
  <c r="W8" i="1"/>
  <c r="V134" i="1"/>
  <c r="V126" i="1"/>
  <c r="W89" i="1"/>
  <c r="W134" i="1"/>
  <c r="W29" i="1"/>
  <c r="W39" i="1"/>
</calcChain>
</file>

<file path=xl/sharedStrings.xml><?xml version="1.0" encoding="utf-8"?>
<sst xmlns="http://schemas.openxmlformats.org/spreadsheetml/2006/main" count="1148" uniqueCount="683">
  <si>
    <t>Загрузка ВЛ-35 кВ Вишневка - Кварц - Раздольная - Анар</t>
  </si>
  <si>
    <t>ВЛ-35 кВ Вишневка - Кварц - Раздольная - Анар</t>
  </si>
  <si>
    <t>ПС "Кварц"</t>
  </si>
  <si>
    <t>ПС "Раздольная"</t>
  </si>
  <si>
    <t>ПС "Анар"</t>
  </si>
  <si>
    <t>Класс напряжения, кВ</t>
  </si>
  <si>
    <t>Протяженность, км</t>
  </si>
  <si>
    <t>5,6
0,14</t>
  </si>
  <si>
    <t>25,8
0,14</t>
  </si>
  <si>
    <t>57,1
0,28</t>
  </si>
  <si>
    <t xml:space="preserve">
АС-70
АС-95 </t>
  </si>
  <si>
    <t>Т-1, 
МВА</t>
  </si>
  <si>
    <t>Т-2, 
МВА</t>
  </si>
  <si>
    <t>Т-3, 
МВА</t>
  </si>
  <si>
    <t>Загрузка ПС, %</t>
  </si>
  <si>
    <t>Загрузка ВЛ, %</t>
  </si>
  <si>
    <t>Наименование участка ВЛ</t>
  </si>
  <si>
    <t xml:space="preserve">Марка и сечение провода </t>
  </si>
  <si>
    <t>Вишневка-Кварц</t>
  </si>
  <si>
    <t>Кварц-Раздольная</t>
  </si>
  <si>
    <t>Раздольная - Анар</t>
  </si>
  <si>
    <t xml:space="preserve">АС-70 
АС-95 </t>
  </si>
  <si>
    <t xml:space="preserve">АС-70 </t>
  </si>
  <si>
    <t>Ограничивающие факторы</t>
  </si>
  <si>
    <t>№
п/п</t>
  </si>
  <si>
    <t>1</t>
  </si>
  <si>
    <t>1.1</t>
  </si>
  <si>
    <t>1.2</t>
  </si>
  <si>
    <t>1.3</t>
  </si>
  <si>
    <t>Выданная нагрузка по ТУ от ПС,
 МВА</t>
  </si>
  <si>
    <t>Выданная нагрузка по ТУ от ВЛ, 
МВА</t>
  </si>
  <si>
    <t>Ожидаемая суммарная нагрузка, 
МВА</t>
  </si>
  <si>
    <t>Допустимая нагрузка ПС, 
МВА</t>
  </si>
  <si>
    <t>Наименование ВЛ, ПС</t>
  </si>
  <si>
    <t>Полная мощность, перераспределяемая в соответствии с ПТЭ, МВА за время</t>
  </si>
  <si>
    <t>Полная мощность с учётом перераспределения, МВА</t>
  </si>
  <si>
    <t>МВА</t>
  </si>
  <si>
    <t>мин.</t>
  </si>
  <si>
    <t>Перспективный дефицит/ профицит установленной мощности, МВА</t>
  </si>
  <si>
    <t>Примечание</t>
  </si>
  <si>
    <t>Пропускная способность ВЛ (min), 
МВА</t>
  </si>
  <si>
    <t>Пропускная способность ВЛ (min), МВт</t>
  </si>
  <si>
    <t>Максимальная нагрузка 
(по замерам), 
МВА</t>
  </si>
  <si>
    <t>ВЛ-35 кВ Вишневка - Михайловка</t>
  </si>
  <si>
    <t>Загрузка ВЛ-35 кВ Вишневка - Михайловка</t>
  </si>
  <si>
    <t>ПС "Михайловка"</t>
  </si>
  <si>
    <t>Вишневка - Михайловка</t>
  </si>
  <si>
    <t xml:space="preserve">
АС-70
</t>
  </si>
  <si>
    <t>ВЛ-35 кВ Вишневка - Тургеневка -Оросительная-Константиновка-Белоярка</t>
  </si>
  <si>
    <t>1.4</t>
  </si>
  <si>
    <t>ПС "Тургеневка"</t>
  </si>
  <si>
    <t>ПС "Оросительная"</t>
  </si>
  <si>
    <t>ПС "Константиновка"</t>
  </si>
  <si>
    <t>ПС "Белоярка"</t>
  </si>
  <si>
    <t>Вишневка-Тургеневка</t>
  </si>
  <si>
    <t>Тургеневка- Оросительная</t>
  </si>
  <si>
    <t>Оросительная - Константиновка</t>
  </si>
  <si>
    <t>Константиновка - Белоярка</t>
  </si>
  <si>
    <t>2,5</t>
  </si>
  <si>
    <t xml:space="preserve">АС-70 
</t>
  </si>
  <si>
    <t xml:space="preserve">12,18
</t>
  </si>
  <si>
    <t>АС-70</t>
  </si>
  <si>
    <t>35</t>
  </si>
  <si>
    <t>ПС "Ижевская"</t>
  </si>
  <si>
    <t>ПС "ПТФ"</t>
  </si>
  <si>
    <t>Вишневка - Ижевская</t>
  </si>
  <si>
    <t>Ижевская - Шептыкуль тяговая отпайка на ПС "ПТФ"</t>
  </si>
  <si>
    <t>ВЛ-35 кВ Вишневка - Ижевская - ПТФ - Шептыкуль тяговая цепь левая</t>
  </si>
  <si>
    <t>1.5</t>
  </si>
  <si>
    <t>Загрузка ВЛ-35 кВ Вишневка - Ижевская - Шептыкуль тяговая цепь левая</t>
  </si>
  <si>
    <t>Загрузка ВЛ-35 кВ Вишневка - Шептыкуль тяговая цепь правая</t>
  </si>
  <si>
    <t>ВЛ-35 кВ Вишневка - Шептыкуль тяговая цепь правая</t>
  </si>
  <si>
    <t>Вишневка - Шептыкуль тяговая цепь правая (ствол линии)</t>
  </si>
  <si>
    <t>ПС 35/0,4 кВ "Вишневский завод ЖБШ"</t>
  </si>
  <si>
    <t>ПС "ЕЦ-166/5"</t>
  </si>
  <si>
    <t>ПС "Щебкарьер"</t>
  </si>
  <si>
    <t>ПС "Карьер"</t>
  </si>
  <si>
    <t xml:space="preserve">АС-50 
</t>
  </si>
  <si>
    <t>Отпайка на ПС "Карьер" с отайки на ПС "ЕЦ-116/5", ПС "Щебкарьер"</t>
  </si>
  <si>
    <t>ПС "ХПП"</t>
  </si>
  <si>
    <t>отпайка на ПС "ХПП"</t>
  </si>
  <si>
    <t>отпайка на ПС "Вишневский завод ЖБШ"</t>
  </si>
  <si>
    <t>отпайка на ПС "Ижевская"</t>
  </si>
  <si>
    <t>отпайка на ПС "ПТФ"</t>
  </si>
  <si>
    <t>АС-50
АС-70</t>
  </si>
  <si>
    <t>1.6</t>
  </si>
  <si>
    <t>1.7</t>
  </si>
  <si>
    <t>1,8</t>
  </si>
  <si>
    <t xml:space="preserve">АС-50
</t>
  </si>
  <si>
    <t>ПС "Ново-Владимировка"</t>
  </si>
  <si>
    <t>ПС "Сары-Оба"</t>
  </si>
  <si>
    <t>ПС "Вячеславка"</t>
  </si>
  <si>
    <t>ПС "Юлия</t>
  </si>
  <si>
    <t>ПС "Вячеславский Гидроузел"</t>
  </si>
  <si>
    <t>Шептыкуль тяговая - Вячеславский гидроузел</t>
  </si>
  <si>
    <t>отпайка на ПС "Вячеславка" от ВЛ-35 кВ Шептыкуль тяговая - Вячеславский гидроузел</t>
  </si>
  <si>
    <t>АС-70
АС-95</t>
  </si>
  <si>
    <t>1,2
3,35</t>
  </si>
  <si>
    <t>Вячеславка - Юлия</t>
  </si>
  <si>
    <t>Вячеславка - Сары-Оба</t>
  </si>
  <si>
    <t>24,2
1,22</t>
  </si>
  <si>
    <t>11,35
0,65</t>
  </si>
  <si>
    <t>Ново-Владиморовка-Сары-Оба</t>
  </si>
  <si>
    <t>Сары-Оба тяговая - 
Ново-Владимировка</t>
  </si>
  <si>
    <t>АС-70, 
ТТ-150/5 на ПС "Вишневка"</t>
  </si>
  <si>
    <t>АС-70, 
ТТ-150/5 на ПС "Вишневка", 
ТТ-300/5 на ТПС "Шептыкуль тяговая"</t>
  </si>
  <si>
    <t>АС-70,
 ТТ-100/5 на ТПС "Сары-Оба тяговая", 
ТТ-300/5 на ТПС "Шептыкуль тяговая"</t>
  </si>
  <si>
    <t xml:space="preserve">Загрузка ВЛ-35 кВ Сары-Оба тяговая - Ново-Владимировка - Сары-Оба - Вячеславка -Юлия - Вячеславский гидроузел - Шептыкуль тяговая </t>
  </si>
  <si>
    <t xml:space="preserve">ВЛ-35 кВ Сары-Оба тяговая - Ново-Владимировка - Сары-Оба - Вячеславка -Юлия - Вячеславский гидроузел - Шептыкуль тяговая </t>
  </si>
  <si>
    <t xml:space="preserve">Загрузка ВЛ-35 кВ Шептыкуль тяговая - Вячеславский гидроузел </t>
  </si>
  <si>
    <t>ВЛ-35 кВ  Шептыкуль тяговая - Вячеславский гидроузеел</t>
  </si>
  <si>
    <t>Загрузка ВЛ-35 кВ Сары-Оба тяговая -  Вячеславский гидроузел</t>
  </si>
  <si>
    <t xml:space="preserve">ВЛ-35 кВ Сары-Оба тяговая - Вячеславский гидроузел </t>
  </si>
  <si>
    <t>АС-70,
 ТТ-300/5 на ТПС "Сары-Оба тяговая"</t>
  </si>
  <si>
    <t>Сары-Оба тяговая - Вячеславский гидроузел</t>
  </si>
  <si>
    <t xml:space="preserve">
АС-70 
АС-95
</t>
  </si>
  <si>
    <t xml:space="preserve"> 
АС-70
АС-95 
</t>
  </si>
  <si>
    <t xml:space="preserve">
АС-70
АС-95 
</t>
  </si>
  <si>
    <t>57,68
5,22</t>
  </si>
  <si>
    <t>ПС "Южная"</t>
  </si>
  <si>
    <t>ПС "Антоновка"</t>
  </si>
  <si>
    <t>ПС "Заря"</t>
  </si>
  <si>
    <t>ПС "Софиевка"</t>
  </si>
  <si>
    <t>ПС 35/0,4 кВ Карьер ТОО "ДС "Нойбург"</t>
  </si>
  <si>
    <t>ПС "Куянды"</t>
  </si>
  <si>
    <t>Куянды - Куянды-Южная</t>
  </si>
  <si>
    <t>отпайка на ПС "Карьер" от ВЛ-35 кВ Софиевка-Куянды</t>
  </si>
  <si>
    <t>Софиевка - Куянды</t>
  </si>
  <si>
    <t>АС-50
АС-95</t>
  </si>
  <si>
    <t>Заря-Софиевка</t>
  </si>
  <si>
    <t>АС-95
АС50</t>
  </si>
  <si>
    <t>0,75
22,15</t>
  </si>
  <si>
    <t>Антоновка-Заря</t>
  </si>
  <si>
    <t>Южная-Антоновка</t>
  </si>
  <si>
    <t>Жолымбет-Южная</t>
  </si>
  <si>
    <t>АС-95
АС-70</t>
  </si>
  <si>
    <t>1,9
3,4</t>
  </si>
  <si>
    <t>АС-50
АС-70
АС-95</t>
  </si>
  <si>
    <t>Загрузка ВЛ-35 кВ Жолымбет -Южная-Антоновка-Заря-Софиевка-Куянды - Коянды-Южная</t>
  </si>
  <si>
    <t>ВЛ-35 кВ Жолымбет -Южная-Антоновка-Заря-Софиевка- Куянды - Коянды-Южная</t>
  </si>
  <si>
    <t>5,95
6,823</t>
  </si>
  <si>
    <t>4,8
3,157</t>
  </si>
  <si>
    <t>Загрузка ВЛ-35 кВ Промзона - Коянды-Южная</t>
  </si>
  <si>
    <t>ВЛ-35 кВ Промзона - Коянды-Южная</t>
  </si>
  <si>
    <t>Промзона - Коянды-Южная</t>
  </si>
  <si>
    <t>10,66
3,157</t>
  </si>
  <si>
    <t>3,157
10,66</t>
  </si>
  <si>
    <t>ПС 35/0,4 кВ "Алаш"</t>
  </si>
  <si>
    <t>ПС  35/0,4 кВ "L-Profi"</t>
  </si>
  <si>
    <t>ПС  35/0,4 кВ "МолПродуктСервис"</t>
  </si>
  <si>
    <t>ПС  35/0,4 кВ "Северные гряды"</t>
  </si>
  <si>
    <t>отпайка КЛ-35 кВ на ПС "Алаш" от ВЛ-35 кВ Промзона - Коянды-Южная</t>
  </si>
  <si>
    <t>отпайка КЛ-35 кВ на ПС "L-Profi" от ВЛ-35 кВ Промзона - Коянды-Южная</t>
  </si>
  <si>
    <t>КЛ-35 кВ</t>
  </si>
  <si>
    <t>отпайка КЛ-35 кВ на ПС "МолПродуктСервис" от ВЛ-35 кВ Промзона - Коянды-Южная</t>
  </si>
  <si>
    <t>АС-70, 
ТТ-300/5 выносные в сторону ПС "Куянды"  на ПС "Коянды-Южная"</t>
  </si>
  <si>
    <t>Загрузка ВЛ-35 кВ Ново-Александровка - Юбилейная - Волгодоновка - Шептыкуль тяговая</t>
  </si>
  <si>
    <t>ВЛ-35 кВ Ново-Александровка - Юбилейная - Волгодоновка - Шептыкуль тяговая</t>
  </si>
  <si>
    <t>Ново-Александровка - Юбилейная</t>
  </si>
  <si>
    <t>ПС "Юбилейная"</t>
  </si>
  <si>
    <t>Юбилейная - Волгодоновка</t>
  </si>
  <si>
    <t>14,187
4,74</t>
  </si>
  <si>
    <t>ПС "КомСервис ЖЖ"</t>
  </si>
  <si>
    <t>отпайка на ПС "КомСервис ЖЖ" от ВЛ-35 кВ Юбилейная - Волгодоновка</t>
  </si>
  <si>
    <t>ПС   "Волгодоновка"</t>
  </si>
  <si>
    <t>Волгодоновка - Шептыкуль тяговая</t>
  </si>
  <si>
    <t>4,74
10,579</t>
  </si>
  <si>
    <t>ПС  "Бабатайский ХПП"</t>
  </si>
  <si>
    <t>АС-35</t>
  </si>
  <si>
    <t>АС-95,</t>
  </si>
  <si>
    <t>АС-70, 
 ТТ-100/5 на ПС "Ново-Александровка",
ТТ-300/5 на ТПС "Шептыкуль тяговая"</t>
  </si>
  <si>
    <t>АС-35
АС-70
АС-95</t>
  </si>
  <si>
    <t>Загрузка ВЛ-35 кВ Восточная - Интернациональная -Мичурина - Ново-Александровка</t>
  </si>
  <si>
    <t>ВЛ-35 кВ Восточная - Интернациональная -Мичурина - Ново-Александровка</t>
  </si>
  <si>
    <t>ПС "Интернациональная"</t>
  </si>
  <si>
    <t>0,65
2,9
1,6</t>
  </si>
  <si>
    <t>ПС "Мичурино"</t>
  </si>
  <si>
    <t>Интернациональная - Мичурина</t>
  </si>
  <si>
    <t>АС-70
АС-50</t>
  </si>
  <si>
    <t>1,59
2,28</t>
  </si>
  <si>
    <t>ПС   "Солнечная"</t>
  </si>
  <si>
    <t>12,52
0,15</t>
  </si>
  <si>
    <t>Мичурино-Красный Яр (СШ)</t>
  </si>
  <si>
    <t>АС-50, 
ТТ-100/5 выносные на ПС "Ново-Александровка"</t>
  </si>
  <si>
    <t xml:space="preserve">
АС-50
</t>
  </si>
  <si>
    <t>Загрузка ВЛ-35 кВ Рождественка-Целиноградская</t>
  </si>
  <si>
    <t>ВЛ-35 кВ Рождественка - Целиноградская</t>
  </si>
  <si>
    <t>ПС "Целиноградская"</t>
  </si>
  <si>
    <t>Рождественка - Целиноградская</t>
  </si>
  <si>
    <t>ПС 35/6 кВ "Карьер"</t>
  </si>
  <si>
    <t>Отпайка на ПС "Карьер" от ВЛ-35 кВ Рождественка-Целиноградская</t>
  </si>
  <si>
    <t>АС-95</t>
  </si>
  <si>
    <t>ПС 35/10 кВ "Насосная" (Талдыколь)</t>
  </si>
  <si>
    <t>Целиноградская - Насосная (5,95 км на балансе АПЭС, 3,6 на балансе АСА)</t>
  </si>
  <si>
    <t>ТТ-300/5 выносные в сторону  линии, на СМВ-35 кВ ТТ-100/5, МВ-35-1 ТТ-100/5, МВ-35-2 150/5 на ПС "Рождественка"</t>
  </si>
  <si>
    <t>АС-95,  
СШ-35 кВ АС-95, ТТ-100/5 в сторону ПС "Насосная" на ПС "Целиноградская"</t>
  </si>
  <si>
    <t xml:space="preserve"> ВЛ-35 кВ Рождественка-Романовка-Красноярка-Жангиз-Кудук - М.Маметовой - Челкарская - Красный флаг -Сабунды</t>
  </si>
  <si>
    <t>ПС "Романовка"</t>
  </si>
  <si>
    <t>ПС "Красноярка"</t>
  </si>
  <si>
    <t>ПС "Жангиз-Кудук"</t>
  </si>
  <si>
    <t>ПС "М.Маметовой"</t>
  </si>
  <si>
    <t>ПС "Челкарская"</t>
  </si>
  <si>
    <t>ПС "Красный  Флаг"</t>
  </si>
  <si>
    <t>Сабунды - М.Маметовой</t>
  </si>
  <si>
    <t>Рождественка - Романовка</t>
  </si>
  <si>
    <t>Романовка -Красноярка</t>
  </si>
  <si>
    <t>Красноярка - Жангиз-Кудук</t>
  </si>
  <si>
    <t>Жангиз-Кудук - М.Маметовой</t>
  </si>
  <si>
    <t>М.Маметовой-Челкарская</t>
  </si>
  <si>
    <t>Челкарская - Красный Флаг</t>
  </si>
  <si>
    <t>Сабунды - Красный Флаг</t>
  </si>
  <si>
    <t xml:space="preserve">
АС-95
</t>
  </si>
  <si>
    <t>АС-50</t>
  </si>
  <si>
    <t>12,2</t>
  </si>
  <si>
    <t>34,5
67,3
31,794</t>
  </si>
  <si>
    <t>12,7</t>
  </si>
  <si>
    <t>1.8</t>
  </si>
  <si>
    <t>АС-95,
СШ-35 кВ АС-50, 
Заградитель ЗВС-100 в сторону ПС "Красноярка",
ТТ-75/5 МВ-35 кВ Рождественка на ПС "Романовка".</t>
  </si>
  <si>
    <t>1,6</t>
  </si>
  <si>
    <t>Загрузка ВЛ-35 кВ Сабунды - Нурводы</t>
  </si>
  <si>
    <t xml:space="preserve"> ВЛ-35 кВ Сабунды -Нурводы</t>
  </si>
  <si>
    <t>ПС 35/10 кВ "Нурводы"</t>
  </si>
  <si>
    <t>Сабунды - Нурводы</t>
  </si>
  <si>
    <t>АС-50,
ТТ-200/5 на МВ-35 кВ Романовка, на СМВ-35 кВ ТТ-100/5, МВ-35-1 ТТ-100/5, МВ-35-2 150/5 на ПС "Рождественка"</t>
  </si>
  <si>
    <t>АС-50, 
СШ-35 кВ АС-95,
 ТТ-150/5 на МВ-35 кВ Красный Флаг и М.Маметовой (выносной), 
ТТ-300/5 МВ-35-1, 2 и СМВ-35 кВ на ПС "Сабунды"</t>
  </si>
  <si>
    <t xml:space="preserve">
АС-95</t>
  </si>
  <si>
    <t>Загрузка ВЛ-35 кВ Сабунды - Кенбидаик - Арыкты - Кургальджино</t>
  </si>
  <si>
    <t>ВЛ-35 кВ Сабунды - Кенбидаик - Арыкты - Кургальджино</t>
  </si>
  <si>
    <t>ПС "Кенбидаик"</t>
  </si>
  <si>
    <t>ПС "Арыкты"</t>
  </si>
  <si>
    <t>ПС "Кумгуль"</t>
  </si>
  <si>
    <t>Кургальджино - Арыкты</t>
  </si>
  <si>
    <t>Сабунды - Кенбидаик</t>
  </si>
  <si>
    <t>Кенбидаик - Арыкты</t>
  </si>
  <si>
    <t>Арыкты - Кумгуль</t>
  </si>
  <si>
    <t>11,4</t>
  </si>
  <si>
    <t>20</t>
  </si>
  <si>
    <t>80,9
30</t>
  </si>
  <si>
    <t>АС-70, 
СШ-35 кВ АС-95,
Заградитель ЗВС-100 в сторону ПС "Арыкты",
 ТТ-200/5 на МВ-35 кВ Арыкты,
ТТ-300/5 на МВ-35-1, 2  СМВ-35 кВ  на ПС "Кургальджино"</t>
  </si>
  <si>
    <t>АС-50, 
СШ-35 кВ АС-95,
 ТТ-50/5 на МВ-35 кВ Арыкты, 
ТТ-300/5 на МВ-35-1, 2 и СМВ-35 кВ на ПС "Сабунды"</t>
  </si>
  <si>
    <t>АС-50, 
СШ-35 кВ АС-95,
 ТТ-50/5 на МВ-35 кВ Нурводы (выносной), 
ТТ-300/5 на МВ-35-1, 2 и СМВ-35 кВ на ПС "Сабунды"</t>
  </si>
  <si>
    <t>Загрузка ВЛ-35 кВ Жантеке - Коммуна - Кургальджино</t>
  </si>
  <si>
    <t>ВЛ-35 кВ Жантеке - Коммуна - Кургальджино</t>
  </si>
  <si>
    <t>ПС "Коммуна"</t>
  </si>
  <si>
    <t>Кургальджино - Коммуна</t>
  </si>
  <si>
    <t>Жантеке - Коммуна</t>
  </si>
  <si>
    <t>12,4
3,8</t>
  </si>
  <si>
    <t>12
3,8</t>
  </si>
  <si>
    <t>24,4
7,6</t>
  </si>
  <si>
    <t>16</t>
  </si>
  <si>
    <t>ПС "Полтавка"</t>
  </si>
  <si>
    <t>ПС "Буревестник"</t>
  </si>
  <si>
    <t>ПС "Ушакова"</t>
  </si>
  <si>
    <t>Жантеке - Ушакова</t>
  </si>
  <si>
    <t>Краснознаменка - Полтавка</t>
  </si>
  <si>
    <t>Полтавка - Буревестник</t>
  </si>
  <si>
    <t>Буревестник - Ушакова</t>
  </si>
  <si>
    <t>АС-70,
СШ-35 кВ АС-95,
ТТ-100/5 на МВ-35 кВ Ушакова,
ТТ-150/5 на МВ-35-2 и СМВ-35кВ, ТТ-200/5 МВ-35-1 на ПС "Жантеке"</t>
  </si>
  <si>
    <t>АС-70, 
СШ-35 кВ АС-95,
 ТТ-100/5 на МВ-35 кВ Коммуна,
ТТ-300/5 на МВ-35-1, 2  СМВ-35 кВ  на ПС "Кургальджино"</t>
  </si>
  <si>
    <t>53,2
29</t>
  </si>
  <si>
    <t>АС-50,
СШ-35 кВ АС-70, 
ТТ-100/5 МВ-35 кВ Буревестник,
Заградитель ЗВС-100 в сторону ПС "Краснознаменка" на ПС "Полтавка"</t>
  </si>
  <si>
    <t>Загрузка ВЛ-35 кВ Кургальджино - Шалкар</t>
  </si>
  <si>
    <t xml:space="preserve"> ВЛ-35 кВ Кургальджино - Шалкар</t>
  </si>
  <si>
    <t>ПС "Шалкар"</t>
  </si>
  <si>
    <t>Кургальджино - Шалкар</t>
  </si>
  <si>
    <t xml:space="preserve">ВЛ-35 кВ Кургальджино -Уркендеу-Абая - Армавирская-Калинина - Днепропетровская - Краснознаменка </t>
  </si>
  <si>
    <t>ПС "Уркендеу"</t>
  </si>
  <si>
    <t>ПС "Абая"</t>
  </si>
  <si>
    <t>ПС "Армавирская"</t>
  </si>
  <si>
    <t>ПС "Калинина"</t>
  </si>
  <si>
    <t>Кургальджино - Уркендеу</t>
  </si>
  <si>
    <t>Уркендеу - Абая</t>
  </si>
  <si>
    <t>Абая - Армавирская</t>
  </si>
  <si>
    <t>Армавирская - Калинина</t>
  </si>
  <si>
    <t>Днепропетрвская - Калинина</t>
  </si>
  <si>
    <t>Краснознаменка - Армавирская</t>
  </si>
  <si>
    <t>11,74
5,48</t>
  </si>
  <si>
    <t>28,3
5,48</t>
  </si>
  <si>
    <t>3
32,4</t>
  </si>
  <si>
    <t>30,5</t>
  </si>
  <si>
    <t>47,5
72,44
41,46</t>
  </si>
  <si>
    <t>АС-70, 
СШ-35 кВ АС-95,
 ТТ-100/5 выносной на МВ-35 кВ Абая,
ТТ-300/5 на МВ-35-1, 2  СМВ-35 кВ  на ПС "Кургальджино"</t>
  </si>
  <si>
    <t>АС-50,
СШ-35 кВ АС-70, 
ТТ-100/5 выносные МВ-35 кВ Армавирская,
ТТ-300/5 на МВ-35-1, 2 и СМВ-35 кВ ПС "Краснознаменка"</t>
  </si>
  <si>
    <t>АС-95,
СШ-35 кВ АС-70, 
ТТ-100/5 выносные МВ-35 кВ Калинино,
ТТ-150/5 на МВ-35-1 на ПС "Днепропетровская"</t>
  </si>
  <si>
    <t>АС-70, 
СШ-35 кВ АС-70,
ТТ-100/5 выносные на МВ-35 кВ Абая  на ПС "Уркендеу"</t>
  </si>
  <si>
    <t>АС-70,
СШ-35 кВ АС-70,
ТТ-100/5 на СМВ-35 кВ на ПС "Абая"</t>
  </si>
  <si>
    <t>АС-50, 
СШ-35 кВ АС-70,
ТТ-75/5 на МВ-35 кВ Калинина, ТТ-100/5  на МВ-35 кВ Абая, заградитель ЗВС-100 в сторону ПС "Абая" на ПС "Армавирская"</t>
  </si>
  <si>
    <t>АС-70, 
СШ-35 кВ АС-95,
 ТТ-100/5 выносной на МВ-35 кВ Шалкар,
ТТ-300/5 на МВ-35-1, 2  СМВ-35 кВ  на ПС "Кургальджино"</t>
  </si>
  <si>
    <t>ПС "Ладыженка"</t>
  </si>
  <si>
    <t>Днепропетровская - Баумана</t>
  </si>
  <si>
    <t>Баумана - Ладыженка</t>
  </si>
  <si>
    <t>Целинная - Ладыженка</t>
  </si>
  <si>
    <t xml:space="preserve">Загрузка ВЛ-35 кВ Краснознаменка - Совхозная - Степняк -ХПП -Днепропетровская  </t>
  </si>
  <si>
    <t xml:space="preserve">ВЛ-35 кВ Краснознаменка - Совхозная - Степняк -ХПП -Днепропетровская </t>
  </si>
  <si>
    <t>ПС "Совхозная"</t>
  </si>
  <si>
    <t>ПС "Степняк"</t>
  </si>
  <si>
    <t>Краснознаменка - Совхозная</t>
  </si>
  <si>
    <t>Совхозная - Степняк</t>
  </si>
  <si>
    <t>Днепропетровская - Степняк</t>
  </si>
  <si>
    <t>18,78
8,9</t>
  </si>
  <si>
    <t>МКТП 35/0,4 кВ КХ Мухатаев ("ХПП")</t>
  </si>
  <si>
    <t>отпайка на МКТП 35/0,4 кВ КХ Мухатаев ("ХПП") от ВЛ-35 кВ Совхозная - Степняк</t>
  </si>
  <si>
    <t>отпайка на МКТП 35/0,4 кВ КХ Мухатаев ("ХПП") от ВЛ-35 кВ Днепропетровская- Степняк</t>
  </si>
  <si>
    <t>33,4</t>
  </si>
  <si>
    <t>18,47
7,26</t>
  </si>
  <si>
    <t>8,23
7,26</t>
  </si>
  <si>
    <t>42,53
25,98
8,9</t>
  </si>
  <si>
    <t>32
14,52
34,65</t>
  </si>
  <si>
    <t>АС-95,
СШ-35 кВ АС-70, 
ТТ-30/5 выносные МВ-35 кВ Степняк,
ТТ-150/5 на МВ-35-1 на ПС "Днепропетровская"</t>
  </si>
  <si>
    <t>АС-35, 
СШ-35 кВ АС-95,
ТТ-100/5 на МВ-35 кВ Ладыженка, ТТ-200/5 МВ-35-3, ТТ-150/5 МВ-35-4 и СМВ-35 кВ на ПС "Целинная"</t>
  </si>
  <si>
    <t>ПС "Баумана"</t>
  </si>
  <si>
    <t>АС-70, 
СШ-35 кВ АС-70,
ТТ-100/5 на МВ-35 Целинная и СМВ-35 кВ, ТТ-100/5 выносной на МВ-35 кВ Баумана на ПС "Ладыженка"</t>
  </si>
  <si>
    <t>АС-35,
СШ-35 кВ АС-70, 
ТТ-100/5 выносные МВ-35 кВ Баумана,
ТТ-150/5 на МВ-35-1 на ПС "Днепропетровская"</t>
  </si>
  <si>
    <t>ПС "Ишимская"</t>
  </si>
  <si>
    <t>М.Горького - Ишимская</t>
  </si>
  <si>
    <t>31,8
37,18</t>
  </si>
  <si>
    <t>4</t>
  </si>
  <si>
    <t>АС-70, 
СШ-35 кВ АС-70,
ТТ-100/5 на СМВ-35 кВ на ПС "Шункырколь"</t>
  </si>
  <si>
    <t>Шункурколь - Ишимская</t>
  </si>
  <si>
    <t>ПС "Шункурколь"</t>
  </si>
  <si>
    <t>Мариновская - Шункурколь</t>
  </si>
  <si>
    <t>ВЛ-35 кВ Мариновская -Шункурколь -Ишимская - М.Горького</t>
  </si>
  <si>
    <t>Загрузка ВЛ-35 кВ Мариновская -Шункурколь -Ишимская - М.Горького</t>
  </si>
  <si>
    <t>ВЛ-35 кВ М.Горького -Калиновка - Тельмана Акимовская - АГПП- Красная Заря - Красносельская -Ирченко</t>
  </si>
  <si>
    <t>ПС "Калиновка"</t>
  </si>
  <si>
    <t>М.Горького - Калиновка</t>
  </si>
  <si>
    <t>ПС "Тельмана"</t>
  </si>
  <si>
    <t>Калиновка - Тельмана</t>
  </si>
  <si>
    <t>ПС "Акимовская"</t>
  </si>
  <si>
    <t>Тельмана - Акимовская</t>
  </si>
  <si>
    <t>АГПП-Акимовская</t>
  </si>
  <si>
    <t>ПС "Красная Заря"</t>
  </si>
  <si>
    <t>ПС "Красносельская"</t>
  </si>
  <si>
    <t>Красная Заря - Красносельская</t>
  </si>
  <si>
    <t>Тельмана - Красная Заря</t>
  </si>
  <si>
    <t>27,32</t>
  </si>
  <si>
    <t>ПС 35/0,4 кВ ХПП Адырь</t>
  </si>
  <si>
    <t>АС-35
АС50</t>
  </si>
  <si>
    <t>8,1
10,47</t>
  </si>
  <si>
    <t>отпайка на ПС 35/0,4 кВ ХПП Адырь от ВЛ35 кВ Красная Заря - Красносельская</t>
  </si>
  <si>
    <t>АС-150</t>
  </si>
  <si>
    <t>КТП-35/0,4 кВ РРС</t>
  </si>
  <si>
    <t>отпайка от на КТП-РРС от ВЛ-35 кВ АГПП -Акимовская</t>
  </si>
  <si>
    <t>26,28
1,08</t>
  </si>
  <si>
    <t>ПС "Астраханка"</t>
  </si>
  <si>
    <t>Урман - Астраханка</t>
  </si>
  <si>
    <t>ПС "Силикатная"</t>
  </si>
  <si>
    <t>Астраханка - Силикатная</t>
  </si>
  <si>
    <t>Силикатная - ХПП</t>
  </si>
  <si>
    <t>ПС 35/0,4 кВ Джалтырский ХПП</t>
  </si>
  <si>
    <t>Джалтырь тяговая - Силикатная</t>
  </si>
  <si>
    <t>ВЛ-35 кВ Урман-Астраханка -Силикатная - ХПП-Джалтырь тягова</t>
  </si>
  <si>
    <t>Загрузка ВЛ-35 кВ М.Горького -Калиновка - Тельмана - Акимовская - РРС -АГПП- Красная Заря - Красносельская - Ирченко тяговая</t>
  </si>
  <si>
    <t>Ирченко тяговая - Красносельская</t>
  </si>
  <si>
    <t>Загрузка ВЛ-35 кВ Урман - Гранит - Первомайская-Камышенка-Жамбул-Родина - Луговая - Тастак тяговая</t>
  </si>
  <si>
    <t>ВЛ-35 кВ Урман - Гранит - Первомайская-Камышенка-Жамбул-Родина - Луговая - Тастак тяговая</t>
  </si>
  <si>
    <t>ПС "Гранит"</t>
  </si>
  <si>
    <t>ПС "Первомайская"</t>
  </si>
  <si>
    <t>ПС "Камышенка"</t>
  </si>
  <si>
    <t>ПС "Жамбул"</t>
  </si>
  <si>
    <t>ПС "Луговая"</t>
  </si>
  <si>
    <t>Урман - Гранит</t>
  </si>
  <si>
    <t>Гранит - Первомайская</t>
  </si>
  <si>
    <t>Первомайская- Камышенка</t>
  </si>
  <si>
    <t>Камышенка - Жамбул</t>
  </si>
  <si>
    <t>ПС "Родина"</t>
  </si>
  <si>
    <t>Жамбул - Родина</t>
  </si>
  <si>
    <t>Родина - Луговая</t>
  </si>
  <si>
    <t>Луговая - Тастак тяговая</t>
  </si>
  <si>
    <t>1,7
5,79</t>
  </si>
  <si>
    <t>20,46
0,85</t>
  </si>
  <si>
    <t>15,2</t>
  </si>
  <si>
    <t>Тастак тяговая - Луговая</t>
  </si>
  <si>
    <t>Луговая - Родина</t>
  </si>
  <si>
    <t>ПС "Семеновка"</t>
  </si>
  <si>
    <t>ПС "Максимовка"</t>
  </si>
  <si>
    <t>1.9</t>
  </si>
  <si>
    <t>ПС "Фарфоровый завод"</t>
  </si>
  <si>
    <t>1.10</t>
  </si>
  <si>
    <t>Семеновка - Максимовка</t>
  </si>
  <si>
    <t>Максимовка - Фарфоровый завод</t>
  </si>
  <si>
    <t>отпайка на ПС "Жайнак" от ВЛ-35 кВ Тастак тяговая - Фарфоровый звавод</t>
  </si>
  <si>
    <t>Тастак тяговая - Фарфоровый завод</t>
  </si>
  <si>
    <t>ПС 35/0,4 кВ  "Жайнак ХПП"</t>
  </si>
  <si>
    <t>7,9</t>
  </si>
  <si>
    <t>ПС "Красногвардейская"</t>
  </si>
  <si>
    <t>ПС "Кайнарская"</t>
  </si>
  <si>
    <t>Красногвардейская - Кайнарская</t>
  </si>
  <si>
    <t>ПС "Колутон"</t>
  </si>
  <si>
    <t>Кайнарская - Колутон</t>
  </si>
  <si>
    <t>ПС "Береговая"</t>
  </si>
  <si>
    <t>Колутон - Береговая</t>
  </si>
  <si>
    <t>ПС "Новый Колутона"</t>
  </si>
  <si>
    <t>Береговая - Новый Колутон</t>
  </si>
  <si>
    <t>Береговая - Красносельская</t>
  </si>
  <si>
    <t>отпайка на РРС от ВЛ-35 кВ Береговая - Красносельская</t>
  </si>
  <si>
    <t>Красносельская - Ирченко тяговая</t>
  </si>
  <si>
    <t>отпайка на МКТП от ВЛ-35 кВ Колутон - Береговая</t>
  </si>
  <si>
    <t>0,2</t>
  </si>
  <si>
    <t>АС-35
АС-95</t>
  </si>
  <si>
    <t>7,85
0,15</t>
  </si>
  <si>
    <t>АС-35
АС-50</t>
  </si>
  <si>
    <t>1,87
18,13</t>
  </si>
  <si>
    <t>7,02
16</t>
  </si>
  <si>
    <t>Красносельская - Культура</t>
  </si>
  <si>
    <t>39,85
20,89</t>
  </si>
  <si>
    <t xml:space="preserve">Загрузка ВЛ-35 кВ АГПП - Садовая - Борисовка -Покровка - Отан - Спасская -  Новосельская </t>
  </si>
  <si>
    <t>Загрузка ВЛ-35 кВ АГПП - Сергеевка - Самарка - Алгабас - Перекатная тяговая</t>
  </si>
  <si>
    <t>Загрузка ВЛ-35 кВ Новосельская - Шуйская -Победа - Бараккульская - Веселовская</t>
  </si>
  <si>
    <t>ВЛ-35 кВ Красносельская - Культура - Гвардеец - Карамышевка -Васильевка - Дорогино - Каменка - Балкашино -Белгородка -Айдабул</t>
  </si>
  <si>
    <t>ПС "Культура"</t>
  </si>
  <si>
    <t>Культура - Гвардеец</t>
  </si>
  <si>
    <t>ПС "Гвардеец"</t>
  </si>
  <si>
    <t>ПС "Васильевка"</t>
  </si>
  <si>
    <t>Гвардеец - Васильевка</t>
  </si>
  <si>
    <t>Загрузка ВЛ-35 кВ Красносельская - Культура - Гвардеец - Васильевка - Дорогино - Каменка - Балкашино -Белгородка -Айдабул</t>
  </si>
  <si>
    <t>ПС "Дорогино"</t>
  </si>
  <si>
    <t>Васильевка -Дорогино</t>
  </si>
  <si>
    <t>Дорогино - Каменка</t>
  </si>
  <si>
    <t>ПС "Каменка"</t>
  </si>
  <si>
    <t>Балкашино - Каменка</t>
  </si>
  <si>
    <t>ПС "Белгородка"</t>
  </si>
  <si>
    <t>Каменка - Белгородка</t>
  </si>
  <si>
    <t>14</t>
  </si>
  <si>
    <t>Белгородка - Айдабол</t>
  </si>
  <si>
    <t>ПС "Красноводская"</t>
  </si>
  <si>
    <t>Журавлевка - Красноводская</t>
  </si>
  <si>
    <t>Красноводская - 
Новый Колутон</t>
  </si>
  <si>
    <t>ПС "Новобратская"</t>
  </si>
  <si>
    <t>Новый Колутон - Новобратская</t>
  </si>
  <si>
    <t xml:space="preserve">ВЛ-35 кВ Журавлевка -Красноводская-  - Новый Колутон  - Новобратская- Аменгельды - Карамышевка </t>
  </si>
  <si>
    <t>ПС "Амангельды"</t>
  </si>
  <si>
    <t>Новобратская - Амангельды</t>
  </si>
  <si>
    <t>Карамышевка - Амангельды</t>
  </si>
  <si>
    <t>ПС "Жарсуатская"</t>
  </si>
  <si>
    <t>Джалтырь - 
Жарсуатская</t>
  </si>
  <si>
    <t>Жарсуатская -
Кызылжарская</t>
  </si>
  <si>
    <t>Журавлевка - Кызылжарская</t>
  </si>
  <si>
    <t>ПС "Акбиет"</t>
  </si>
  <si>
    <t>ПС "Пригородная"</t>
  </si>
  <si>
    <t>ПС "Андреевка"</t>
  </si>
  <si>
    <t>Джалтырь - Акбиет</t>
  </si>
  <si>
    <t>Акбиет - Пригородная</t>
  </si>
  <si>
    <t>отпайка на ПС "Андреевка" от ВЛ-35 кВ Пригородная - Петровка</t>
  </si>
  <si>
    <t>Пригородная - Петровка</t>
  </si>
  <si>
    <t>ПС "Сергеевка"</t>
  </si>
  <si>
    <t>ПС "Самарка"</t>
  </si>
  <si>
    <t>ПС "Алгабас"</t>
  </si>
  <si>
    <t>ВЛ-35 кВ АГПП - Сергеевка - Самарка - Алгабас - Перекатная тяговая</t>
  </si>
  <si>
    <t>АГПП - Сергеевка</t>
  </si>
  <si>
    <t>Сергеевка - Самарка</t>
  </si>
  <si>
    <t xml:space="preserve"> Самарка - Алгабас</t>
  </si>
  <si>
    <t xml:space="preserve">Перекатная тяговая - Алгабас </t>
  </si>
  <si>
    <t xml:space="preserve">ВЛ-35 кВ АГПП - Садовая - Борисовка -Покровка - Отан - Спасская -  Новосельская </t>
  </si>
  <si>
    <t>ПС "Садовая"</t>
  </si>
  <si>
    <t>ПС "Борисовка"</t>
  </si>
  <si>
    <t>ПС "Покровка"</t>
  </si>
  <si>
    <t>ПС "Отан"</t>
  </si>
  <si>
    <t>ПС "Спасская"</t>
  </si>
  <si>
    <t>АГПП - Садовая</t>
  </si>
  <si>
    <t>Садовая - Борисовка</t>
  </si>
  <si>
    <t>Борисовка - Покровка</t>
  </si>
  <si>
    <t>Покровка - Садовая</t>
  </si>
  <si>
    <t>Покровка - Отан</t>
  </si>
  <si>
    <t>Отан - Спасская</t>
  </si>
  <si>
    <t>Новосельская - Спасская</t>
  </si>
  <si>
    <t>ВЛ-35 кВ Новосельская - Шуйская -Победа - Бараккульская - Веселовская</t>
  </si>
  <si>
    <t>ПС "Шуйская"</t>
  </si>
  <si>
    <t>ПС "Победа"</t>
  </si>
  <si>
    <t>ПС "Бараккульская"</t>
  </si>
  <si>
    <t>Новосельская - Шуйская</t>
  </si>
  <si>
    <t xml:space="preserve">Шуйская -Победа </t>
  </si>
  <si>
    <t xml:space="preserve">Победа - Бараккульская </t>
  </si>
  <si>
    <t xml:space="preserve">Веселовская - Бараккульская </t>
  </si>
  <si>
    <t>13,8
1</t>
  </si>
  <si>
    <t>АС-35
АС-70</t>
  </si>
  <si>
    <t>18,5
1</t>
  </si>
  <si>
    <t>КТП-35/0,4 кВ ТОО "Байлы"</t>
  </si>
  <si>
    <t>отпайка на КТП-35/0,4 кВ ТОО "Байлы"</t>
  </si>
  <si>
    <t>21,5
1,9</t>
  </si>
  <si>
    <t>14
3,5</t>
  </si>
  <si>
    <t>14,4
0,62</t>
  </si>
  <si>
    <t>12,55
0,63</t>
  </si>
  <si>
    <t>10,83
2,65
0,53</t>
  </si>
  <si>
    <t>13,6</t>
  </si>
  <si>
    <t>АС-35
АС-50
АС-70
АС-150</t>
  </si>
  <si>
    <t>68,56
36,99</t>
  </si>
  <si>
    <t>АС-35
АС-50
АС-70
АС-95
АС-150</t>
  </si>
  <si>
    <t>16,94
96,13
26,7
1,05
0,34</t>
  </si>
  <si>
    <t>53,85
167,34</t>
  </si>
  <si>
    <t>АС-35
АС-50
АС-70</t>
  </si>
  <si>
    <t>34,17
50,03
29,4</t>
  </si>
  <si>
    <t>17,2</t>
  </si>
  <si>
    <t>49,7
13,6</t>
  </si>
  <si>
    <t xml:space="preserve">
14
17
47,3
</t>
  </si>
  <si>
    <t>26,95
78,2
13,7</t>
  </si>
  <si>
    <t>56,5
31,146</t>
  </si>
  <si>
    <t>АС-35,
СШ-35 кВ АС-180, ТТ-100/5 выносной на МВ-35 кВ Калиновка, ТТ-300/5 на МВ-35-1, 2, СМВ-35 кВ на ПС "М.Горького"</t>
  </si>
  <si>
    <t>АС-70,
СШ-35 кВ АС70,
ТТ-100/5 выносные на МВ-35 кВ Красная Заря, Калиновка, Акимовская на ПС "Тельмана</t>
  </si>
  <si>
    <t>АС-50, 
СШ-35 кВ АС-50,
ТТ-150/5 на СМВ-35 кВ на ПС "Акимовская"</t>
  </si>
  <si>
    <t>АС-50,
ТТ-100/5 выносные на АГПП</t>
  </si>
  <si>
    <t>АС-35,
СШ-35 кВ АС-120, ТТ-100/5 выносные на МВ-35 кВ Красная Заря, Культура, Береговая, ТТ-100/5 на СМВ-35 кВ на ПС "Красносельская"</t>
  </si>
  <si>
    <t>АС-70,
СШ-35 кВ АС-95,
Заградитель ВЧЗС-100 в сторону ПС "Урман" и ПС "Силикатная" на ПС "Астраханка"</t>
  </si>
  <si>
    <t>АС-70,
СШ-35 кВ АС-70,
заградитель ВЧЗС-100 в сторону ТПС "Джалтырь тяговая" и Пс "Астраханка",  
ТТ-100/5 на СМВ-35 кВ на ПС "Силикатная"</t>
  </si>
  <si>
    <t>АС-70, 
 СШ-35 кВ АС-95, 
ТТ-200/5 МВ-35-1, 2, СМВ-35 кВ, 
ТТ-30/5 выносной на МВ-35 кВ Астраханка на "ПС "Урман"</t>
  </si>
  <si>
    <t>АС-50, 
 СШ-35 кВ АС-95, 
ТТ-200/5 МВ-35-1, 2, СМВ-35 кВ, 
ТТ-100/5 на МВ-35 кВ Гранит на "ПС "Урман"</t>
  </si>
  <si>
    <t>АС-50,
СШ-35 кВ АС-70,
заградитель РЗ-600 в сторону ПС "Гранит", 
ТТ-100/5 на СМВ-35 кВ на ПС "Первомайская"</t>
  </si>
  <si>
    <t xml:space="preserve">АС-50,
СШ-35 кВ АС-70, заградитель  в сторону ПС "Первомайская" и ПС "Урман" на ПС "Гранит"
</t>
  </si>
  <si>
    <t xml:space="preserve">АС-50, 
СШ-35 кВ АС-70, заградитель в сторону ПС "Жамбул" и ПС "Первомайская", 
</t>
  </si>
  <si>
    <t>АС-50, 
СШ-35 кВ АС-95,
ТТ выносные в сторону ПС "Новоишимка", ПС "Жамбул", ПС "Тастак" на ПС "Родина"</t>
  </si>
  <si>
    <t>6,3</t>
  </si>
  <si>
    <t>Загрузка ВЛ-35 кВ Тастак тяговая- Луговая -Родина - Новоишимка - Косчеку -Семеновка - Максимовка - Воздвиженка- Талапкер - Фарфоровый завод - Жайнак -Тастак тяговая</t>
  </si>
  <si>
    <t>ВЛ-35 кВ Тастак тяговая - Луговая -Родина - Новоишимка - Косчеку -Семеновка - Максимовка - Воздвиженка- Талапкер - Фарфоровый завод - Жайнак -Тастак тяговая</t>
  </si>
  <si>
    <t>ПС "Новоишимка"</t>
  </si>
  <si>
    <t>Родина - Новоишимка</t>
  </si>
  <si>
    <t>Новоишимка - Семеновка</t>
  </si>
  <si>
    <t>ПС "Косчеку ХПП"</t>
  </si>
  <si>
    <t>Семеновка - Косчеку ХПП</t>
  </si>
  <si>
    <t>АС-50, 
СШ-35 кВ АС-70,
ТТ-100/5 на МВ-35 Семеновка на ПС "Новоишимка"</t>
  </si>
  <si>
    <t>АС-50, 
СШ-35 кВ АС-70, 
ТТ-100/5 на МВ-35 кВ Косчеку ХПП и Максимовка на ПС "Семеновка"</t>
  </si>
  <si>
    <t>АС-95, 
ТТ-100/5 выносные на МВ-35 кВ Максимовка на ПС "Воздвиженка",
 ТТ-100/5 на ЭВ-35 кВ Максимовка на ПС "Талапкер"</t>
  </si>
  <si>
    <t>АС-35, 
 СШ-35 кВ АС-95, 
ТТ-200/5 МВ-35-1, 2, СМВ-35 кВ, 
ТТ-100/5 на МВ-35 кВ Ново-Черкасская на "ПС "Урман"</t>
  </si>
  <si>
    <t>Загрузка ВЛ-35 кВ Урман - Ново-Черкасская -Красногвардейская- Кайнарская-Колутон-Береговая - Новый Колутон - РРС - Красносельская - Ирченко тяговая</t>
  </si>
  <si>
    <t>ВЛ-35 кВ Урман - Ново-Черкасская -Красногвардейская- Кайнарская-Колутон-Береговая - Новый Колутон - РРС - Красносельская - Ирченко тяговая</t>
  </si>
  <si>
    <t>ПС "Ново-Черкасская"</t>
  </si>
  <si>
    <t>Урман - Ново-Черкасская</t>
  </si>
  <si>
    <t>Ново-Черкасская - Красногвардейская</t>
  </si>
  <si>
    <t>АС-50, 
СШ-35 кВ АС-95,
ТТ-200/5 на МВ-35 кВ Кайнарская" на ПС "Красногвардейская"</t>
  </si>
  <si>
    <t>АС-70,
 СШ-35 кВ АС-70, 
ТТ-100/5 выносной в сторону ПС "Береговой", 
ТТ-100/5 на СМВ-35 кВ на ПС "Колутон"</t>
  </si>
  <si>
    <t>АС-35,
СШ-35 кВ АС-70,
ТТ-150/5 выносной в сторону ПС"Красносельская", ТТ-100/5 на МВ-35 кВ Новый колутон и Колутон на ПС "Береговая"</t>
  </si>
  <si>
    <t>АС-35,
СШ-35 кВ АС-70, 
ТТ-100/5 выносные в сторону ПС "Новобратская" и ПС "Красноводская", 
ТТ-50/5 на МВ-35 кВ Береговая на ПС "Новый Колутон"</t>
  </si>
  <si>
    <t>АС-50,
СШ-35 кВ АС-120, ТТ-100/5 выносные на МВ-35 кВ Красная Заря, Культура, Береговая, ТТ-100/5 на СМВ-35 кВ на ПС "Красносельская"</t>
  </si>
  <si>
    <t>АС-70,
СШ-35 кВ АС-70,
ТТ-100/5 выносные и в МВ-35 кВ Культура, Васильевка, 
ТТ-100/5 на МВ-35 кв Карамышевка" и СМВ-35 кВ на ПС "Гвардеец"</t>
  </si>
  <si>
    <t>АС-70,
СШ-35 кВ АС-50, 
ТТ-10/5 на СМВ-35 кВ на ПС "Васильевка"</t>
  </si>
  <si>
    <t>АС-50, 
СШ-35 кВ АС-50,
ТТ-100/5 на МВ-35 кВ Дорогино, Белгородка, Балкашино на ПС "Каменка"</t>
  </si>
  <si>
    <t xml:space="preserve">АС-70,
СШ-35 кВ АС-70, 
ТТ-100/5 выносные в сторону ПС "Айдабул", 
ТТ-100/5 на СМВ-35 кВ на ПС "Белгородка"
</t>
  </si>
  <si>
    <t>АС-70, 
СШ-35 кВ АС-70,
ТТ-50/5 на ЭВ-35 кВ Каменка, ТТ-300/5 на ЭВ-35-1, 2 и СМВ-35 кВ на ПС "Балкашино"</t>
  </si>
  <si>
    <t>АС-50,
СШ-35 кВ АС-70, 
ТТ-100/5 выносные в сторону ПС "Новобратская" и ПС "Красноводская", 
ТТ-50/5 на МВ-35 кВ Береговая на ПС "Новый Колутон"</t>
  </si>
  <si>
    <t>АС-35, 
СШ-35 кВ АС-120,
Заградидель ВЧЗС в сторону ПС "Красноводская",
 ТТ-50/5 выносной в сторону ПС "Кызыл-Жарская",  
ТТ-100/5 на МВ-35 кВ Кызыл-Жарская и Красноводская на ПС "Журавлевка"</t>
  </si>
  <si>
    <t>АС-35,
СШ-35 кВ АС-70,
ТТ-150/5 выносной в сторону ПС"Красносельская", ТТ-100/5 на МВ-35 кВ Новый Колутон и Колутон на ПС "Береговая"</t>
  </si>
  <si>
    <t>АС-35,
СШ-35 кВ АС-95,
ТТ-100/5 выносной в сторону ПС "Новый Колутон",
 ТТ-150/5 на СМВ-35 кВ на ПС "Новобратская"</t>
  </si>
  <si>
    <t>АС-70, 
СШ-35 кВ АС-120, Заградитель ВЧЗС в сторону ПС "Отрадное"и ПС "Амангельды",
ТТ-150/5 МВ-35-1, 2, СМВ-35 кВ, МВ-35 кВ Капитоновка, , 
ТТ-100/5 выностные в сторону ПС "Отрадное", ПС "Колоколовка" на ПС "Карамышевка"</t>
  </si>
  <si>
    <t>АС-70, 
СШ-35 кВ АС-120,
Заградидель ВЧЗС в сторону ПС "Красноводская",
 ТТ-50/5 выносной в сторону ПС "Кызыл-Жарская",  
ТТ-100/5 на МВ-35 кВ Кызыл-Жарская и Красноводская на ПС "Журавлевка"</t>
  </si>
  <si>
    <t>Загрузка ВЛ-35 кВ Джалтырь - Жарсуатская - Кызыл-Жарская -Журавлевка</t>
  </si>
  <si>
    <t>ВЛ-35 кВ Джалтырь - Жарсуатская - Кызыл - Жарская -Журавлевка</t>
  </si>
  <si>
    <t>ПС "Кызыл - Жарская"</t>
  </si>
  <si>
    <t>АС-70,
СШ-35 кВ АС-70, 
ТТ-150/5 на СМВ-35 кВ на ПС "Жарсуатская"</t>
  </si>
  <si>
    <t>АС-70, 
СШ-35 кВ АС-70,
Заградитель ВЧЗС-100 в сторону ПС "Жарсуатская",
ТТ-50/5 на СМВ-35 кВ на ПС "Кызыл-Жарская"</t>
  </si>
  <si>
    <t>АС-50, 
ТТ-75/5 выносной на МВ-35 кВ Акбиет на ТПС "Джалтырь тяговая"</t>
  </si>
  <si>
    <t>АС-70,
ТТ-75/5 выносной на МВ-35 кВ Жарсуатская на ТПС "Джалтырь тяговая"</t>
  </si>
  <si>
    <t>АС-95,
СШ-35 кВ АС-70,
ТТ-50/5 выносной в сторону ПС "Пригородная",
ТТ-50/5 на СМВ-35 кВ на ПС "Акбиет"</t>
  </si>
  <si>
    <t>АС-50,
СШ-35 кВ АС-70,
 ТТ-100/5 на МВ-35 кВ Петровка, Акбиет на ПС "Пригородная"</t>
  </si>
  <si>
    <t>АС-50, 
СШ-35 кВ АС-150, 
 заградители в сторону ПС "Пригородная" и ПС "Белое Озеро",
ТТ-150/5 на МВ-35-1, 2, СМВ-35 кВ,
 ТТ-150/5 выносные в сторону ПС "Пригородная" и ПС Белое Озеро" на ПС "Петровка"</t>
  </si>
  <si>
    <t>АС-35, 
ТТ-100/5 на ЭВ-35 кВ на АГПП</t>
  </si>
  <si>
    <t>АС-35, 
СШ-35 кВ АС-70/95,
заградитель ВЧЗС-100 в сторону АГПП,
ТТ-100/5 на СМВ-35 кВ на ПС "Сергеевка"</t>
  </si>
  <si>
    <t>АС-95,
СШ-35 кВ АС-95,
ТТ-150/5 на СМВ-35 кВ  на ПС "Алгабас"</t>
  </si>
  <si>
    <t>АС-50, 
ТТ-300/5 на ЭВ-35 кВ Садовая на АГПП</t>
  </si>
  <si>
    <t>АС-70, 
СШ-35 кВ АС-70,
заградители ВЧЗС-100 в сторону АГПП и ПС "Покровка",
ТТ-100/5 на МВ-35 кВ АГПП, Покровка, Борисовка на ПС "Садовая"</t>
  </si>
  <si>
    <t>АС-70, 
СШ-35 кВ АС-70,
ТТ-100/5 на СМВ-35 кВ на ПС "Борисовка"</t>
  </si>
  <si>
    <t>АС-95, 
СШ-35 кВ АС-50,
заградители ВЧЗС-100 в сторону ПС "Садовая" и ПС "Отан",
ТТ-50/5 на МВ-35 кВ Борисовка, 
ТТ-100/5 на СМВ-35 кВ на ПС "Покровка"</t>
  </si>
  <si>
    <t>АС-50,
СШ-35 кВ АС-50,
ТТ-75/5 на СМВ-35 кВ на ПС "Отан"</t>
  </si>
  <si>
    <t>АС-70, 
СШ-35 кВ АС-70,
ТТ-50/5 выносные в сторону ПС "Отан" и ПС "Новосельская",
 ТТ-100/5 на СМВ-35 кВ на ПС "Спасская"</t>
  </si>
  <si>
    <t>АС-70, 
СШ-35 кВ АС-120,
ТТ-300/5 на МВ-35-1, 2, СМВ-35 кВ, 
ТТ-50/5 выносной в сторону ПС "Спасская", 
ТТ-100/5 выносной в сторону ПС "Шуйская" на ПС "Новосельская"</t>
  </si>
  <si>
    <t>АС-70,
СШ-35 кВ АС-70,
заградители ВЧЗС-100 в сторону ПС "Новосельская" и ПС "Победа",  
ТТ-100/5 на СМВ-35 кВ,
ТТ-100/5 выносной в сторону ПС "Победа" на ПС "Шуйская"</t>
  </si>
  <si>
    <t>АС-70, 
СШ-35 кВ АС70,
ТТ-100/5 на СМВ-35 кВ на ПС "Бараккульская"</t>
  </si>
  <si>
    <t xml:space="preserve">АС-95,
 СШ-35 кВ АС-120,
ТТ-300/5 выносные на МВ-35-1, 2,
 ТТ-200/5 выносной на СМВ-35 кВ,
 ТТ-150/5 выносной на МВ-35 кВ Владимировка,
 ТТ-75/5 выносной на МВ-35 кВ Бараккульская на ПС "Веселовская"
</t>
  </si>
  <si>
    <t>отпайка КЛ-35 кВ на ПС "Северная гряда" от ВЛ-35 кВ Промзона - Коянды-Южная</t>
  </si>
  <si>
    <t>МКТП-35/0,4</t>
  </si>
  <si>
    <t>нет трансформатора</t>
  </si>
  <si>
    <t>КЛ-35 кВ   АПвПуг 1*95</t>
  </si>
  <si>
    <t>АС-70 ,
ТТ-150/5 
(на СМВ-35кВ),
СШ-35 кВ АС-70 на ПС "Кварц"</t>
  </si>
  <si>
    <t>АС-70 ,
ТТ-100/5 
(МВ-35кВ Анар),
СШ-35 кВ АС-70 на ПС "Раздольная"</t>
  </si>
  <si>
    <t>АС-70 ,
СШ-35 кВ АС-95 на ПС "Анар"</t>
  </si>
  <si>
    <t xml:space="preserve">
25,6
</t>
  </si>
  <si>
    <t>АС-70 ,
СШ-35 кВ АС-70 на ПС "Михайловка"</t>
  </si>
  <si>
    <t xml:space="preserve">
АС-70 
</t>
  </si>
  <si>
    <t>АС-70 ,
ТТ-100/5 
(на СМВ-35кВ),
СШ-35 кВ АС-70, Заградитель ЗВС-100 в сторону ПС "Оросительная" и ПС "Вишневка" на ПС "Тургеневка"</t>
  </si>
  <si>
    <t>АС-70 ,
СШ-35 кВ АС-70, Заградитель ЗВС-100 в сторону ПС "Тургеневка" и ПС "Константиновка" на ПС "Оросительная"</t>
  </si>
  <si>
    <t>АС-70 ,
СШ-35 кВ АС-70, ТТ-150/5 
на СМВ-35кВ на ПС "Константиновка"</t>
  </si>
  <si>
    <t>АС-70 ,
СШ-35 кВ АС-70, ТТ-100/5 
на МВ-35кВ Константиновка на ПС "Белоярка"</t>
  </si>
  <si>
    <t xml:space="preserve">
АС-70 
</t>
  </si>
  <si>
    <t xml:space="preserve">
АС-70
</t>
  </si>
  <si>
    <t xml:space="preserve">АС-70 ,
ТТ-300/5 
на СЭВ-35кВ,
СШ-35 кВ АС-70 на ПС "Ижевская" </t>
  </si>
  <si>
    <t xml:space="preserve">АС-70 ,
СШ-35 кВ АС-70 на ПС "ПТФ" </t>
  </si>
  <si>
    <t>4,8
19,43</t>
  </si>
  <si>
    <t xml:space="preserve">отпайка на ПС "ЕЦ-166/5 </t>
  </si>
  <si>
    <t>отпайка на ПС "Щебкарьер" ( от ВЛ-35 кВ ПС "ЕЦ-166/5)</t>
  </si>
  <si>
    <t xml:space="preserve">АС-70 ,
СШ-35 кВ АС-70 на ПС "Ново-Владимировка" </t>
  </si>
  <si>
    <t>АС-70 ,
СШ-35 кВ АС-95, ТТ-100/5 
на СМВ-35кВ на ПС "Сары-Оба"</t>
  </si>
  <si>
    <t>АС-70 ,
СШ-35 кВ АС-70, ТТ-200/5 
на МВ-35кВ Сары-Оба, Юлия, Шептыкуль тяговая на ПС "Вячеславка"</t>
  </si>
  <si>
    <t>АС-70, 
СШ-35 кВ АС-70 на ПС "Юлия"</t>
  </si>
  <si>
    <t>АС-70,
ТТ-300/5 на ТПС "Шептыкуль тяговая"</t>
  </si>
  <si>
    <t xml:space="preserve">
АС-50,
 ТТ-200/5 на ПС "Жолымбет",
ТТ-300/5 на  ПС "Коянды-Южная"
</t>
  </si>
  <si>
    <t xml:space="preserve">АС-70, 
СШ-35 кВ АС-70, ТТ-50/5 на СМВ-35 кВ,
 ТТ-50/5 выносной в сторону ПС "Антоновка" на ПС "Южная"
</t>
  </si>
  <si>
    <t xml:space="preserve">АС-50,
 СШ-35 кВ АС-50,
ТТ-200/5 на МВ-35 кВ Заря,
 ТТ-100/5 выносной в сторону ПС "Южная" на ПС "Антоновка"
</t>
  </si>
  <si>
    <t xml:space="preserve">АС-50, 
СШ-35 кВ АС-50 на ПС "Заря"
</t>
  </si>
  <si>
    <t>АС-50,
СШ-35 кВ АС-50,
ТТ-200/5 на МВ-35 кВ Заря на ПС "Софиевка"</t>
  </si>
  <si>
    <t>АС-70 ,
СШ-35 кВ АС-50, 
ТТ-150/5 на СЭВ-35 кВ на ПС "Куянды"</t>
  </si>
  <si>
    <t>49,1
43,97
12,63</t>
  </si>
  <si>
    <t>АС-70,
СШ-35 кВ АС-120,
ТТ-100/5 на СМВ-35 кВ на ПС "Юбилейная"</t>
  </si>
  <si>
    <t>АС-70,
СШ-35 кВ АС-70,
ТТ-200/5 на СМВ-35 кВ на ПС "Волгодоновка"</t>
  </si>
  <si>
    <t xml:space="preserve">
АС-95
</t>
  </si>
  <si>
    <t>отпайка  на ПС "Бабатайский ХПП" от Волгодоновка - Шептыкуль тяговая</t>
  </si>
  <si>
    <t>0,4
9,48
30,763</t>
  </si>
  <si>
    <t>АС-50,
СШ-35 кВ АС-70, ТТ-200/5 на СМВ-35 кВ,
ТТ-150/5 выносные в сторону ПС "Мичурино" на ПС "Интернациональная"</t>
  </si>
  <si>
    <t>АС-70, 
СШ-35 кВ АС-70 на ПС "Мичурино"</t>
  </si>
  <si>
    <t>АС-50, 
СШ-35 кВ АС-70 на ПС "Солнечная"</t>
  </si>
  <si>
    <t>АС-50, 
СШ-35 кВ АС-50 на ПС "Красноярка"</t>
  </si>
  <si>
    <t>АС-95, 
СШ-35 кВ АС-50, 
ТТ-100/5 на СМВ-35 кВ на ПС "Жангиз-Кудук"</t>
  </si>
  <si>
    <t>АС-95, 
СШ-35 кВ АС-50,
ТТ-100/5 на МВ-35 кВ Жангиз-Кудук и Челкарская, 
ТТ-75/5 на СМВ-35 кВ на ПС "М.Маметовой"</t>
  </si>
  <si>
    <t>АС-70,
СШ-35 кВ АС-70,
ТТ-100/5  на МВ-35 кВ М.Маметовой на ПС "Челкарская"</t>
  </si>
  <si>
    <t>АС-70, 
СШ-35 кВ АС-95,
ТТ-150/5 на МВ-35 кВ Челкарская на ПС "Красный Флаг"</t>
  </si>
  <si>
    <t>Загрузка ВЛ-35 кВ Рождественка - Романовка - Красноярка - Жангиз - Кудук - М.Маметовой - Челкарская - Красный флаг -Сабунды</t>
  </si>
  <si>
    <t>АС-95, 
СШ-35 кВ АС-95,
Заградитель ЗВС-100 в сторону ПС "Арыкты" на ПС "Кебидаик"</t>
  </si>
  <si>
    <t xml:space="preserve">АС-95,
СШ-35 кВ АС-70,
ТТ-100/5 МВ-35 кВ Кумгуль,
Заградитешль ЗВС-100 в сторону ПС "Кургальджино" и ПС "Кенбидаик" на ПС "Арыкты" </t>
  </si>
  <si>
    <t>АС-70,
СШ-35 кВ АС-70 на ПС "Кумгуль"</t>
  </si>
  <si>
    <t>АС-50,
СШ-35 кВ АС-70, 
ТТ-50/5 выносные МВ-35 кВ Полтавка,
ТТ-300/5 на МВ-35-1, 2 и СМВ-35 кВ на  ПС "Краснознаменка"</t>
  </si>
  <si>
    <t>АС-50,
СШ-35 кВ АС-50,
ТТ-75/5 на СМВ-35 на  ПС "Буревестник"</t>
  </si>
  <si>
    <t xml:space="preserve">
АС-50,
СШ-35 кВ АС-70, 
ТТ-200/5 выносные в сторону ПС "Жантеке",
ТТ-100/5 на СМВ-35 кВ на ПС "Ушакова"
</t>
  </si>
  <si>
    <t xml:space="preserve">АС-50, 
СШ-35 кВ АС-70 на ПС "Калинина" </t>
  </si>
  <si>
    <t>АС-70, 
СШ-35 кВ АС-70 на ПС "Шалкар"</t>
  </si>
  <si>
    <t xml:space="preserve">
АС-70,
СШ-35 кВ АС-70 на ПС "Баумана"
</t>
  </si>
  <si>
    <t>АС-50,
СШ-35 кВ АС-70, 
ТТ-100/5 выносные МВ-35 кВ Совхозная,
ТТ-300/5 на МВ-35-1, 2 и СМВ-35 кВ на ПС "Краснознаменка"</t>
  </si>
  <si>
    <t>АС-50,
СШ-35 кВ АС-70,
ТТ-50/5 на СМВ-35 кВ на ПС "Совхозная"</t>
  </si>
  <si>
    <t xml:space="preserve">АС-50, 
СШ-35 кВ АС-70 на ПС "Степняк"
</t>
  </si>
  <si>
    <t>АС-70, 
СШ-35 кВ АС-50 на ПС "Ишимская"</t>
  </si>
  <si>
    <t>АС-70, 
СШ-35 кВ АС-70 на ПС "Калиновка"</t>
  </si>
  <si>
    <t>АС-50,
СШ-35 кВ АС-70,
ТТ-100/5 на СМВ-35 кВ на ПС "Красная Заря"</t>
  </si>
  <si>
    <t>АС-70,
ТТ-50/5 на МВ-35кВ "ХПП" на ПС "Силикатная".</t>
  </si>
  <si>
    <t>АС-70, 
ТТ-150/5 выносной на МВ-35 кВ Астраханка на ТПС "Джалтырь тяговая"</t>
  </si>
  <si>
    <t xml:space="preserve">АС-50, 
СШ-35 кВ АС-70 на ПС "Жамбул"
</t>
  </si>
  <si>
    <t xml:space="preserve">
АС-70, 
СШ-35 кВ АС-70 на ПС "Луговая"
</t>
  </si>
  <si>
    <t>АС-70, 
СШ-35 кВ АС-70 на ПС "Луговая"</t>
  </si>
  <si>
    <t>АС-95,
ТТ-100/5 на МВ-35 "Косчеку"  на ПС "Семеновка"</t>
  </si>
  <si>
    <t xml:space="preserve">АС-95, 
СШ-35 кВ АС-95,
ТТ-100/5 на МВ-35 кВ Семеновка и Фарфоровый завод на ПС "Максимовка" </t>
  </si>
  <si>
    <t>АС-95,
ТТ-100/5 на МВ-35 "Фарфоровый зав." на ПС "Максимовка"</t>
  </si>
  <si>
    <t>АС-50, 
СШ-35 кВ АС-95 на ПС "Ново-Черкасская"</t>
  </si>
  <si>
    <t xml:space="preserve">АС-50,
СШ-35 кВ АС-70 на ПС "Кайнарская"
</t>
  </si>
  <si>
    <t xml:space="preserve">АС-50, 
СШ-35 кВ АС-70,
ТТ-150/5 выносной в сторону ПС "Красносельская", 
ТТ-100/5 на СМВ-35 кВ на ПС "Культура"
</t>
  </si>
  <si>
    <t xml:space="preserve">АС-70, 
СШ-35 кВ АС-70 на ПС "Дорогино"
</t>
  </si>
  <si>
    <t xml:space="preserve">АС-50, 
СШ-35 кВ АС-50 на ПС "Красноводская"
</t>
  </si>
  <si>
    <t xml:space="preserve">АС-35,
СШ-35 кВ АС-95 на ПС "Амангельды"
</t>
  </si>
  <si>
    <t>АС-50,
СШ-35 кВ АС-95 на ПС "Андреевка"</t>
  </si>
  <si>
    <t>АС-70, 
СШ-35 кВ АС-70,
ТТ-100/5 выносной в сторону ПС "Алгабас",
ТТ-100/5 на СМВ-35 кВ на ПС "Самарка"</t>
  </si>
  <si>
    <t>АС-70,
СШ-35 кВ АС-70,
заградитель ВЧЗС-100 в сторону ПС "Бараккульская", 
ТТ-100/5 на СМВ-35 кВ на ПС "Победа"</t>
  </si>
  <si>
    <t>АС-50
АС-95
АС-120
АС-150</t>
  </si>
  <si>
    <t>4
20,38
2,65
0,53</t>
  </si>
  <si>
    <t xml:space="preserve">
АС-95
АС-120
АС-150
</t>
  </si>
  <si>
    <t xml:space="preserve">
АС-70, 
СШ-35 кВ АС-70 на ПС "Коммуна"
</t>
  </si>
  <si>
    <t>АС-70, 
СШ-35 кВ АС-95, 
ТТ-100/5 на МВ-35 кВ Коммуна,
ТТ-150/5 на МВ-35-2 и СМВ-35кВ, ТТ-200/5 МВ-35-1 на ПС "Жантеке"</t>
  </si>
  <si>
    <t>Загрузка ВЛ-35 кВ Краснознаменка - Полтавка - Буревестник - Ушакова - Жантеке</t>
  </si>
  <si>
    <t>ВЛ-35 кВ Краснознаменка - Полтавка - Буревестник - Ушакова - Жантеке</t>
  </si>
  <si>
    <t xml:space="preserve">Загрузка ВЛ-35 кВ Кургальджино -Уркендеу - Абая - Армавирская - Калинина - Днепропетровская - Краснознаменка </t>
  </si>
  <si>
    <t>ВЛ-35 кВ Днепропетровская - Баумана - Ладыженка -Целинная</t>
  </si>
  <si>
    <t>Загрузка ВЛ-35 кВ Днепропетровская - Баумана - Ладыженка - Целинная</t>
  </si>
  <si>
    <t>АС-70, 
СШ-35 кВ АС-120,
ТТ-100/5 выносной на МВ-35 кВ Шункурколь, Заградитель СМР-66 в сторну ПС "Шункурколь", ТТ-100/5 на СМВ-35 кВ, ТТ-150/5 на МВ-35-1, ТТ-300/5 на МВ-35-2 на ПС "Мариновская"</t>
  </si>
  <si>
    <t>АС-70,
СШ-35 кВ АС-180, ТТ-100/5 выносной МВ-35 кВ Ишимская, ТТ-300/5 выносной МВ-35 кВ-1, ТТ-300/5 МВ-35-2 и СМВ-35 кВ на ПС "М.Горького"</t>
  </si>
  <si>
    <t>8,1
88,26
25,38
0,34</t>
  </si>
  <si>
    <t>Загрузка ВЛ-35 кВ Урман-Астраханка -Силикатная - ХПП - Джалтырь</t>
  </si>
  <si>
    <t>20
61,95
54,803</t>
  </si>
  <si>
    <t>ВЛ-35 кВ Джалтырь - Акбиет - Пригородная - Андреевка - Петровка</t>
  </si>
  <si>
    <t>Загрузка ВЛ-35 кВ Джалтырь - Акбиет - Пригородная - Андреевка - Петровка</t>
  </si>
  <si>
    <t>Загрузка ВЛ-35 кВ Вишневка - Тургеневка - Оросительная- Константиновка  -Белоярка</t>
  </si>
  <si>
    <t>Загрузка ВЛ-35 кВ Журавлевка -Красноводская - Новый Колутон  - Новобратская- Аменгельды - Карамышевка</t>
  </si>
  <si>
    <t>Восточная-Интернациональная</t>
  </si>
  <si>
    <t>Загрузка ВЛ-35 кВ Вишневка - Щебзавод</t>
  </si>
  <si>
    <t>ВЛ-35 кВ Вишневка - Щебзавод</t>
  </si>
  <si>
    <t>ПС "Щебзавод"</t>
  </si>
  <si>
    <t>Вишневка - Щебзавод</t>
  </si>
  <si>
    <t>Мичурино - Ново-Александровка</t>
  </si>
  <si>
    <t>отпайка на ПС "Солнечная" от ВЛ-35 кВ Мичурино - Ново-Александровка</t>
  </si>
  <si>
    <t>БКТП-35/0,4кВ (ТОО "Eurotransit Comex" Объект- Коммунально-складские помещения")</t>
  </si>
  <si>
    <t>отпайка на БКТП-35/0,4 кВ оп.№33 от ВЛ-35 кВ Восточная - Интернациональная</t>
  </si>
  <si>
    <t>Отпайка к БКТП-35/0,4 кВ №127 к оп. №330/1 от оп. №300 от ВЛ-35кВ "Ишимская-Шункурколь"</t>
  </si>
  <si>
    <t>БКТП-35/0,4кВ-№127 (КХ "Кошкарбаев" Объект-переносной механический ток).</t>
  </si>
  <si>
    <t>Максимовка - Воздвиженка (17,31 км) - Талапкер (4,33  км)</t>
  </si>
  <si>
    <t>КЛ-35 кВ   АС-50</t>
  </si>
  <si>
    <t>1,363                          0,008</t>
  </si>
  <si>
    <t>КЛ-35 кВ
АС-50
АС-70
АС-95 КЛ-35 кВ</t>
  </si>
  <si>
    <t>0,65
16,428
4,59
0,15                             1,363</t>
  </si>
  <si>
    <t xml:space="preserve">
КЛ-35 кВ (ПвПг-1х120/16-35кВ)
АС-70
АС-50
</t>
  </si>
  <si>
    <t>73,33
37,18</t>
  </si>
  <si>
    <t xml:space="preserve">Загрузка ВЛ-35 кВ АПЭС на 17.01.2024 год.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</si>
</sst>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8"/>
      <name val="Calibri"/>
      <family val="2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/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0" fillId="0" borderId="0" xfId="0" applyNumberFormat="1"/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0" fillId="2" borderId="0" xfId="0" applyFill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/>
    <xf numFmtId="0" fontId="10" fillId="3" borderId="0" xfId="0" applyFont="1" applyFill="1"/>
    <xf numFmtId="0" fontId="7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0" fillId="3" borderId="0" xfId="0" applyFill="1"/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/>
    <xf numFmtId="0" fontId="10" fillId="2" borderId="0" xfId="0" applyFont="1" applyFill="1"/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V250"/>
  <sheetViews>
    <sheetView tabSelected="1" zoomScale="90" zoomScaleNormal="90" workbookViewId="0">
      <pane ySplit="6" topLeftCell="A7" activePane="bottomLeft" state="frozen"/>
      <selection pane="bottomLeft" activeCell="V33" sqref="V33"/>
    </sheetView>
  </sheetViews>
  <sheetFormatPr defaultRowHeight="15" x14ac:dyDescent="0.25"/>
  <cols>
    <col min="1" max="1" width="6.85546875" customWidth="1"/>
    <col min="2" max="2" width="22.7109375" customWidth="1"/>
    <col min="3" max="3" width="7.7109375" customWidth="1"/>
    <col min="4" max="4" width="7.5703125" customWidth="1"/>
    <col min="5" max="5" width="6.7109375" customWidth="1"/>
    <col min="6" max="6" width="12.42578125" customWidth="1"/>
    <col min="7" max="7" width="21.5703125" customWidth="1"/>
    <col min="9" max="9" width="16.5703125" customWidth="1"/>
    <col min="10" max="11" width="12.28515625" customWidth="1"/>
    <col min="12" max="12" width="15.140625" customWidth="1"/>
    <col min="13" max="13" width="10.5703125" customWidth="1"/>
    <col min="14" max="14" width="10.42578125" customWidth="1"/>
    <col min="15" max="15" width="14.85546875" customWidth="1"/>
    <col min="16" max="16" width="20.42578125" customWidth="1"/>
    <col min="17" max="17" width="11.85546875" customWidth="1"/>
    <col min="18" max="18" width="10.7109375" customWidth="1"/>
    <col min="19" max="19" width="9.42578125" customWidth="1"/>
    <col min="20" max="21" width="10.42578125" customWidth="1"/>
    <col min="22" max="22" width="10.42578125" bestFit="1" customWidth="1"/>
    <col min="23" max="23" width="10.85546875" customWidth="1"/>
    <col min="24" max="28" width="14.5703125" customWidth="1"/>
    <col min="29" max="29" width="19" customWidth="1"/>
  </cols>
  <sheetData>
    <row r="2" spans="1:48" ht="18.75" x14ac:dyDescent="0.25">
      <c r="A2" s="4"/>
      <c r="B2" s="82" t="s">
        <v>682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11"/>
      <c r="Y2" s="1"/>
      <c r="Z2" s="1"/>
      <c r="AA2" s="1"/>
      <c r="AB2" s="1"/>
      <c r="AC2" s="1"/>
      <c r="AD2" s="1"/>
    </row>
    <row r="3" spans="1:48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48" s="2" customFormat="1" ht="85.5" customHeight="1" x14ac:dyDescent="0.25">
      <c r="A4" s="77" t="s">
        <v>24</v>
      </c>
      <c r="B4" s="77" t="s">
        <v>33</v>
      </c>
      <c r="C4" s="77" t="s">
        <v>11</v>
      </c>
      <c r="D4" s="77" t="s">
        <v>12</v>
      </c>
      <c r="E4" s="77" t="s">
        <v>13</v>
      </c>
      <c r="F4" s="77" t="s">
        <v>5</v>
      </c>
      <c r="G4" s="77" t="s">
        <v>16</v>
      </c>
      <c r="H4" s="77" t="s">
        <v>17</v>
      </c>
      <c r="I4" s="77" t="s">
        <v>6</v>
      </c>
      <c r="J4" s="77" t="s">
        <v>41</v>
      </c>
      <c r="K4" s="77" t="s">
        <v>40</v>
      </c>
      <c r="L4" s="77" t="s">
        <v>42</v>
      </c>
      <c r="M4" s="77" t="s">
        <v>29</v>
      </c>
      <c r="N4" s="77" t="s">
        <v>30</v>
      </c>
      <c r="O4" s="73" t="s">
        <v>31</v>
      </c>
      <c r="P4" s="73" t="s">
        <v>23</v>
      </c>
      <c r="Q4" s="73" t="s">
        <v>32</v>
      </c>
      <c r="R4" s="83" t="s">
        <v>34</v>
      </c>
      <c r="S4" s="84"/>
      <c r="T4" s="73" t="s">
        <v>35</v>
      </c>
      <c r="U4" s="73" t="s">
        <v>14</v>
      </c>
      <c r="V4" s="73" t="s">
        <v>15</v>
      </c>
      <c r="W4" s="73" t="s">
        <v>38</v>
      </c>
      <c r="X4" s="75" t="s">
        <v>39</v>
      </c>
    </row>
    <row r="5" spans="1:48" s="2" customFormat="1" ht="59.25" customHeight="1" x14ac:dyDescent="0.25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4"/>
      <c r="P5" s="74"/>
      <c r="Q5" s="74"/>
      <c r="R5" s="10" t="s">
        <v>36</v>
      </c>
      <c r="S5" s="10" t="s">
        <v>37</v>
      </c>
      <c r="T5" s="74"/>
      <c r="U5" s="74"/>
      <c r="V5" s="74"/>
      <c r="W5" s="74"/>
      <c r="X5" s="76"/>
    </row>
    <row r="6" spans="1:48" s="3" customFormat="1" x14ac:dyDescent="0.2">
      <c r="A6" s="7">
        <v>1</v>
      </c>
      <c r="B6" s="8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9">
        <v>15</v>
      </c>
      <c r="P6" s="9">
        <v>16</v>
      </c>
      <c r="Q6" s="9">
        <v>17</v>
      </c>
      <c r="R6" s="9">
        <v>18</v>
      </c>
      <c r="S6" s="9">
        <v>19</v>
      </c>
      <c r="T6" s="9">
        <v>20</v>
      </c>
      <c r="U6" s="9">
        <v>21</v>
      </c>
      <c r="V6" s="9">
        <v>22</v>
      </c>
      <c r="W6" s="9">
        <v>23</v>
      </c>
      <c r="X6" s="12">
        <v>24</v>
      </c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5"/>
    </row>
    <row r="7" spans="1:48" s="2" customFormat="1" ht="34.5" customHeight="1" x14ac:dyDescent="0.25">
      <c r="A7" s="70" t="s">
        <v>0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2"/>
    </row>
    <row r="8" spans="1:48" s="20" customFormat="1" ht="48" customHeight="1" x14ac:dyDescent="0.25">
      <c r="A8" s="14" t="s">
        <v>25</v>
      </c>
      <c r="B8" s="15" t="s">
        <v>1</v>
      </c>
      <c r="C8" s="16"/>
      <c r="D8" s="16"/>
      <c r="E8" s="16"/>
      <c r="F8" s="16">
        <v>35</v>
      </c>
      <c r="G8" s="16"/>
      <c r="H8" s="17" t="s">
        <v>10</v>
      </c>
      <c r="I8" s="16" t="s">
        <v>9</v>
      </c>
      <c r="J8" s="16">
        <v>16</v>
      </c>
      <c r="K8" s="16">
        <v>17.2</v>
      </c>
      <c r="L8" s="16">
        <f>SUM(L9:L11)</f>
        <v>0.84000000000000008</v>
      </c>
      <c r="M8" s="16">
        <f>SUM(M9:M11)</f>
        <v>2.0000000000000004E-2</v>
      </c>
      <c r="N8" s="16">
        <f>SUM(N9:N11)</f>
        <v>0</v>
      </c>
      <c r="O8" s="16">
        <f>SUM(O9:O11)</f>
        <v>0.8600000000000001</v>
      </c>
      <c r="P8" s="17" t="s">
        <v>104</v>
      </c>
      <c r="Q8" s="16"/>
      <c r="R8" s="16"/>
      <c r="S8" s="16"/>
      <c r="T8" s="16"/>
      <c r="U8" s="16"/>
      <c r="V8" s="18">
        <f>O8/K8*100</f>
        <v>5.0000000000000009</v>
      </c>
      <c r="W8" s="16">
        <f>SUM(W9:W11)</f>
        <v>3.34</v>
      </c>
      <c r="X8" s="19"/>
    </row>
    <row r="9" spans="1:48" s="20" customFormat="1" ht="77.25" customHeight="1" x14ac:dyDescent="0.25">
      <c r="A9" s="14" t="s">
        <v>26</v>
      </c>
      <c r="B9" s="21" t="s">
        <v>2</v>
      </c>
      <c r="C9" s="18">
        <v>1</v>
      </c>
      <c r="D9" s="18">
        <v>2.5</v>
      </c>
      <c r="E9" s="18"/>
      <c r="F9" s="18">
        <v>35</v>
      </c>
      <c r="G9" s="22" t="s">
        <v>18</v>
      </c>
      <c r="H9" s="16" t="s">
        <v>21</v>
      </c>
      <c r="I9" s="16" t="s">
        <v>7</v>
      </c>
      <c r="J9" s="18">
        <v>16</v>
      </c>
      <c r="K9" s="18">
        <v>17.2</v>
      </c>
      <c r="L9" s="18">
        <v>0.24</v>
      </c>
      <c r="M9" s="18">
        <v>0.01</v>
      </c>
      <c r="N9" s="18">
        <v>0</v>
      </c>
      <c r="O9" s="18">
        <f>SUM(L9:N9)</f>
        <v>0.25</v>
      </c>
      <c r="P9" s="17" t="s">
        <v>570</v>
      </c>
      <c r="Q9" s="18">
        <f>MIN(C9:E9)</f>
        <v>1</v>
      </c>
      <c r="R9" s="18"/>
      <c r="S9" s="18"/>
      <c r="T9" s="18"/>
      <c r="U9" s="18">
        <f>O9/Q9*100</f>
        <v>25</v>
      </c>
      <c r="V9" s="18">
        <f>O9/K9*100+V10</f>
        <v>5</v>
      </c>
      <c r="W9" s="18">
        <f>Q9-O9</f>
        <v>0.75</v>
      </c>
      <c r="X9" s="19"/>
    </row>
    <row r="10" spans="1:48" s="20" customFormat="1" ht="81" customHeight="1" x14ac:dyDescent="0.25">
      <c r="A10" s="14" t="s">
        <v>27</v>
      </c>
      <c r="B10" s="21" t="s">
        <v>3</v>
      </c>
      <c r="C10" s="18">
        <v>1.6</v>
      </c>
      <c r="D10" s="18">
        <v>2.5</v>
      </c>
      <c r="E10" s="18"/>
      <c r="F10" s="18">
        <v>35</v>
      </c>
      <c r="G10" s="23" t="s">
        <v>19</v>
      </c>
      <c r="H10" s="26" t="s">
        <v>21</v>
      </c>
      <c r="I10" s="16" t="s">
        <v>8</v>
      </c>
      <c r="J10" s="18">
        <v>16</v>
      </c>
      <c r="K10" s="18">
        <v>17.2</v>
      </c>
      <c r="L10" s="18">
        <v>0.3</v>
      </c>
      <c r="M10" s="18">
        <v>8.0000000000000002E-3</v>
      </c>
      <c r="N10" s="24">
        <v>0</v>
      </c>
      <c r="O10" s="18">
        <f>SUM(L10:N10)</f>
        <v>0.308</v>
      </c>
      <c r="P10" s="17" t="s">
        <v>571</v>
      </c>
      <c r="Q10" s="18">
        <f>MIN(C10:E10)</f>
        <v>1.6</v>
      </c>
      <c r="R10" s="18"/>
      <c r="S10" s="18"/>
      <c r="T10" s="18"/>
      <c r="U10" s="18">
        <f>O10/Q10*100</f>
        <v>19.249999999999996</v>
      </c>
      <c r="V10" s="64">
        <f>O10/K10*100+V11</f>
        <v>3.5465116279069768</v>
      </c>
      <c r="W10" s="18">
        <f>Q10-O10</f>
        <v>1.292</v>
      </c>
      <c r="X10" s="19"/>
    </row>
    <row r="11" spans="1:48" s="20" customFormat="1" ht="46.5" customHeight="1" x14ac:dyDescent="0.25">
      <c r="A11" s="14" t="s">
        <v>28</v>
      </c>
      <c r="B11" s="21" t="s">
        <v>4</v>
      </c>
      <c r="C11" s="18">
        <v>1.8</v>
      </c>
      <c r="D11" s="18">
        <v>1.6</v>
      </c>
      <c r="E11" s="18"/>
      <c r="F11" s="18">
        <v>35</v>
      </c>
      <c r="G11" s="23" t="s">
        <v>20</v>
      </c>
      <c r="H11" s="26" t="s">
        <v>22</v>
      </c>
      <c r="I11" s="16">
        <v>25.7</v>
      </c>
      <c r="J11" s="18">
        <v>16</v>
      </c>
      <c r="K11" s="18">
        <v>17.2</v>
      </c>
      <c r="L11" s="18">
        <v>0.3</v>
      </c>
      <c r="M11" s="18">
        <v>2E-3</v>
      </c>
      <c r="N11" s="24">
        <v>0</v>
      </c>
      <c r="O11" s="18">
        <f>SUM(L11:N11)</f>
        <v>0.30199999999999999</v>
      </c>
      <c r="P11" s="17" t="s">
        <v>572</v>
      </c>
      <c r="Q11" s="18">
        <f>MIN(C11:E11)</f>
        <v>1.6</v>
      </c>
      <c r="R11" s="18"/>
      <c r="S11" s="18"/>
      <c r="T11" s="18"/>
      <c r="U11" s="18">
        <f>O11/Q11*100</f>
        <v>18.874999999999996</v>
      </c>
      <c r="V11" s="64">
        <f>O11/K11*100</f>
        <v>1.7558139534883721</v>
      </c>
      <c r="W11" s="18">
        <f>Q11-O11</f>
        <v>1.298</v>
      </c>
      <c r="X11" s="19"/>
    </row>
    <row r="12" spans="1:48" s="2" customFormat="1" ht="34.5" customHeight="1" x14ac:dyDescent="0.25">
      <c r="A12" s="70" t="s">
        <v>44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2"/>
    </row>
    <row r="13" spans="1:48" s="20" customFormat="1" ht="57.75" customHeight="1" x14ac:dyDescent="0.25">
      <c r="A13" s="14" t="s">
        <v>25</v>
      </c>
      <c r="B13" s="15" t="s">
        <v>43</v>
      </c>
      <c r="C13" s="16"/>
      <c r="D13" s="16"/>
      <c r="E13" s="16"/>
      <c r="F13" s="16">
        <v>35</v>
      </c>
      <c r="G13" s="16"/>
      <c r="H13" s="16" t="s">
        <v>47</v>
      </c>
      <c r="I13" s="16" t="s">
        <v>573</v>
      </c>
      <c r="J13" s="16">
        <v>16</v>
      </c>
      <c r="K13" s="16">
        <v>17.2</v>
      </c>
      <c r="L13" s="16">
        <f>SUM(L14:L14)</f>
        <v>0.52200000000000002</v>
      </c>
      <c r="M13" s="16">
        <f>SUM(M14:M14)</f>
        <v>3.5999999999999997E-2</v>
      </c>
      <c r="N13" s="16">
        <f>SUM(N14:N14)</f>
        <v>0</v>
      </c>
      <c r="O13" s="16">
        <f>SUM(O14:O14)</f>
        <v>0.55800000000000005</v>
      </c>
      <c r="P13" s="16" t="s">
        <v>104</v>
      </c>
      <c r="Q13" s="16"/>
      <c r="R13" s="16"/>
      <c r="S13" s="16"/>
      <c r="T13" s="16"/>
      <c r="U13" s="16"/>
      <c r="V13" s="64">
        <f>O13/K13*100</f>
        <v>3.2441860465116283</v>
      </c>
      <c r="W13" s="16">
        <f>SUM(W14:W14)</f>
        <v>1.042</v>
      </c>
      <c r="X13" s="19"/>
    </row>
    <row r="14" spans="1:48" s="20" customFormat="1" ht="46.5" customHeight="1" x14ac:dyDescent="0.25">
      <c r="A14" s="14" t="s">
        <v>26</v>
      </c>
      <c r="B14" s="21" t="s">
        <v>45</v>
      </c>
      <c r="C14" s="18">
        <v>1.6</v>
      </c>
      <c r="D14" s="18">
        <v>1.6</v>
      </c>
      <c r="E14" s="18"/>
      <c r="F14" s="18">
        <v>35</v>
      </c>
      <c r="G14" s="25" t="s">
        <v>46</v>
      </c>
      <c r="H14" s="26" t="s">
        <v>22</v>
      </c>
      <c r="I14" s="16">
        <v>25.6</v>
      </c>
      <c r="J14" s="18">
        <v>16</v>
      </c>
      <c r="K14" s="18">
        <v>17.2</v>
      </c>
      <c r="L14" s="18">
        <v>0.52200000000000002</v>
      </c>
      <c r="M14" s="18">
        <v>3.5999999999999997E-2</v>
      </c>
      <c r="N14" s="24">
        <v>0</v>
      </c>
      <c r="O14" s="18">
        <f>SUM(L14:N14)</f>
        <v>0.55800000000000005</v>
      </c>
      <c r="P14" s="17" t="s">
        <v>574</v>
      </c>
      <c r="Q14" s="18">
        <f>MIN(C14:E14)</f>
        <v>1.6</v>
      </c>
      <c r="R14" s="18"/>
      <c r="S14" s="18"/>
      <c r="T14" s="18"/>
      <c r="U14" s="18">
        <f>O14/Q14*100</f>
        <v>34.875</v>
      </c>
      <c r="V14" s="64">
        <f>O14/K14*100</f>
        <v>3.2441860465116283</v>
      </c>
      <c r="W14" s="18">
        <f>Q14-O14</f>
        <v>1.042</v>
      </c>
      <c r="X14" s="19"/>
    </row>
    <row r="15" spans="1:48" s="2" customFormat="1" ht="34.5" customHeight="1" x14ac:dyDescent="0.25">
      <c r="A15" s="70" t="s">
        <v>665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2"/>
    </row>
    <row r="16" spans="1:48" s="20" customFormat="1" ht="57.75" customHeight="1" x14ac:dyDescent="0.25">
      <c r="A16" s="14" t="s">
        <v>25</v>
      </c>
      <c r="B16" s="15" t="s">
        <v>666</v>
      </c>
      <c r="C16" s="16"/>
      <c r="D16" s="16"/>
      <c r="E16" s="16"/>
      <c r="F16" s="16">
        <v>35</v>
      </c>
      <c r="G16" s="16"/>
      <c r="H16" s="16" t="s">
        <v>47</v>
      </c>
      <c r="I16" s="16">
        <v>1</v>
      </c>
      <c r="J16" s="16">
        <v>16</v>
      </c>
      <c r="K16" s="16">
        <v>17.2</v>
      </c>
      <c r="L16" s="16">
        <f>SUM(L17:L17)</f>
        <v>2.2000000000000002</v>
      </c>
      <c r="M16" s="16">
        <f>SUM(M17:M17)</f>
        <v>0</v>
      </c>
      <c r="N16" s="16">
        <f>SUM(N17:N17)</f>
        <v>2.6659999999999999</v>
      </c>
      <c r="O16" s="16">
        <f>SUM(O17:O17)</f>
        <v>4.8659999999999997</v>
      </c>
      <c r="P16" s="16" t="s">
        <v>104</v>
      </c>
      <c r="Q16" s="16"/>
      <c r="R16" s="16"/>
      <c r="S16" s="16"/>
      <c r="T16" s="16"/>
      <c r="U16" s="16"/>
      <c r="V16" s="64">
        <f>O16/K16*100</f>
        <v>28.290697674418603</v>
      </c>
      <c r="W16" s="16">
        <f>SUM(W17:W17)</f>
        <v>0.29999999999999982</v>
      </c>
      <c r="X16" s="19"/>
    </row>
    <row r="17" spans="1:24" s="20" customFormat="1" ht="46.5" customHeight="1" x14ac:dyDescent="0.25">
      <c r="A17" s="14" t="s">
        <v>26</v>
      </c>
      <c r="B17" s="21" t="s">
        <v>667</v>
      </c>
      <c r="C17" s="18">
        <v>2.5</v>
      </c>
      <c r="D17" s="18"/>
      <c r="E17" s="18"/>
      <c r="F17" s="18">
        <v>35</v>
      </c>
      <c r="G17" s="25" t="s">
        <v>668</v>
      </c>
      <c r="H17" s="26" t="s">
        <v>22</v>
      </c>
      <c r="I17" s="16">
        <v>1</v>
      </c>
      <c r="J17" s="18">
        <v>16</v>
      </c>
      <c r="K17" s="18">
        <v>17.2</v>
      </c>
      <c r="L17" s="18">
        <v>2.2000000000000002</v>
      </c>
      <c r="M17" s="18">
        <v>0</v>
      </c>
      <c r="N17" s="24">
        <v>2.6659999999999999</v>
      </c>
      <c r="O17" s="18">
        <f>SUM(L17:N17)</f>
        <v>4.8659999999999997</v>
      </c>
      <c r="P17" s="17" t="s">
        <v>61</v>
      </c>
      <c r="Q17" s="18">
        <f>MIN(C17:E17)</f>
        <v>2.5</v>
      </c>
      <c r="R17" s="18"/>
      <c r="S17" s="18"/>
      <c r="T17" s="18"/>
      <c r="U17" s="18">
        <f>SUM(L17+M17)/Q17*100</f>
        <v>88.000000000000014</v>
      </c>
      <c r="V17" s="64">
        <f>O17/K17*100</f>
        <v>28.290697674418603</v>
      </c>
      <c r="W17" s="18">
        <f>SUM(Q17-L17-M17)</f>
        <v>0.29999999999999982</v>
      </c>
      <c r="X17" s="19"/>
    </row>
    <row r="18" spans="1:24" s="2" customFormat="1" ht="34.5" customHeight="1" x14ac:dyDescent="0.25">
      <c r="A18" s="70" t="s">
        <v>662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2"/>
    </row>
    <row r="19" spans="1:24" s="20" customFormat="1" ht="81.75" customHeight="1" x14ac:dyDescent="0.25">
      <c r="A19" s="14" t="s">
        <v>25</v>
      </c>
      <c r="B19" s="15" t="s">
        <v>48</v>
      </c>
      <c r="C19" s="16"/>
      <c r="D19" s="16"/>
      <c r="E19" s="16"/>
      <c r="F19" s="16">
        <v>35</v>
      </c>
      <c r="G19" s="16"/>
      <c r="H19" s="16" t="s">
        <v>47</v>
      </c>
      <c r="I19" s="16">
        <v>74.599999999999994</v>
      </c>
      <c r="J19" s="16">
        <v>16</v>
      </c>
      <c r="K19" s="16">
        <v>17.2</v>
      </c>
      <c r="L19" s="16">
        <f>SUM(L20:L23)</f>
        <v>2.0680000000000001</v>
      </c>
      <c r="M19" s="16">
        <f>SUM(M20:M23)</f>
        <v>0.123</v>
      </c>
      <c r="N19" s="16">
        <f>SUM(N20:N23)</f>
        <v>5.8879999999999999</v>
      </c>
      <c r="O19" s="16">
        <f>SUM(O20:O23)</f>
        <v>8.0789999999999988</v>
      </c>
      <c r="P19" s="16" t="s">
        <v>104</v>
      </c>
      <c r="Q19" s="16"/>
      <c r="R19" s="16"/>
      <c r="S19" s="16"/>
      <c r="T19" s="16"/>
      <c r="U19" s="16"/>
      <c r="V19" s="64">
        <f>O19/K19*100</f>
        <v>46.970930232558132</v>
      </c>
      <c r="W19" s="16">
        <f>SUM(W21:W23)</f>
        <v>3.6870000000000003</v>
      </c>
      <c r="X19" s="19"/>
    </row>
    <row r="20" spans="1:24" s="61" customFormat="1" ht="138" customHeight="1" x14ac:dyDescent="0.25">
      <c r="A20" s="57" t="s">
        <v>26</v>
      </c>
      <c r="B20" s="58" t="s">
        <v>50</v>
      </c>
      <c r="C20" s="32">
        <v>1.8</v>
      </c>
      <c r="D20" s="32">
        <v>1.8</v>
      </c>
      <c r="E20" s="32"/>
      <c r="F20" s="32">
        <v>35</v>
      </c>
      <c r="G20" s="54" t="s">
        <v>54</v>
      </c>
      <c r="H20" s="50" t="s">
        <v>575</v>
      </c>
      <c r="I20" s="50">
        <v>16.05</v>
      </c>
      <c r="J20" s="32">
        <v>16</v>
      </c>
      <c r="K20" s="32">
        <v>17.2</v>
      </c>
      <c r="L20" s="32">
        <v>0.77800000000000002</v>
      </c>
      <c r="M20" s="32">
        <v>0</v>
      </c>
      <c r="N20" s="32">
        <v>5.444</v>
      </c>
      <c r="O20" s="32">
        <f>SUM(L20:N20)</f>
        <v>6.2219999999999995</v>
      </c>
      <c r="P20" s="59" t="s">
        <v>576</v>
      </c>
      <c r="Q20" s="32">
        <f>MIN(C20:E20)</f>
        <v>1.8</v>
      </c>
      <c r="R20" s="32"/>
      <c r="S20" s="32"/>
      <c r="T20" s="32"/>
      <c r="U20" s="65">
        <f>SUM(L20+M20)/Q20*100</f>
        <v>43.222222222222221</v>
      </c>
      <c r="V20" s="65">
        <f>O20/K20*100+V21</f>
        <v>46.970930232558132</v>
      </c>
      <c r="W20" s="32">
        <f>Q20-L20+M20</f>
        <v>1.022</v>
      </c>
      <c r="X20" s="60"/>
    </row>
    <row r="21" spans="1:24" s="20" customFormat="1" ht="108" customHeight="1" x14ac:dyDescent="0.25">
      <c r="A21" s="14" t="s">
        <v>27</v>
      </c>
      <c r="B21" s="21" t="s">
        <v>51</v>
      </c>
      <c r="C21" s="18">
        <v>1</v>
      </c>
      <c r="D21" s="18">
        <v>2.5</v>
      </c>
      <c r="E21" s="18"/>
      <c r="F21" s="18">
        <v>35</v>
      </c>
      <c r="G21" s="23" t="s">
        <v>55</v>
      </c>
      <c r="H21" s="26" t="s">
        <v>59</v>
      </c>
      <c r="I21" s="16" t="s">
        <v>60</v>
      </c>
      <c r="J21" s="18">
        <v>16</v>
      </c>
      <c r="K21" s="18">
        <v>17.2</v>
      </c>
      <c r="L21" s="18">
        <v>0.09</v>
      </c>
      <c r="M21" s="18">
        <v>0</v>
      </c>
      <c r="N21" s="24">
        <v>0</v>
      </c>
      <c r="O21" s="18">
        <f>SUM(L21:N21)</f>
        <v>0.09</v>
      </c>
      <c r="P21" s="17" t="s">
        <v>577</v>
      </c>
      <c r="Q21" s="18">
        <f>MIN(C21:E21)</f>
        <v>1</v>
      </c>
      <c r="R21" s="18"/>
      <c r="S21" s="18"/>
      <c r="T21" s="18"/>
      <c r="U21" s="18">
        <f>O21/Q21*100</f>
        <v>9</v>
      </c>
      <c r="V21" s="64">
        <f>O21/K21*100+V22</f>
        <v>10.796511627906977</v>
      </c>
      <c r="W21" s="18">
        <f>Q21-O21</f>
        <v>0.91</v>
      </c>
      <c r="X21" s="19"/>
    </row>
    <row r="22" spans="1:24" s="20" customFormat="1" ht="80.25" customHeight="1" x14ac:dyDescent="0.25">
      <c r="A22" s="14" t="s">
        <v>28</v>
      </c>
      <c r="B22" s="21" t="s">
        <v>52</v>
      </c>
      <c r="C22" s="14">
        <v>2.5</v>
      </c>
      <c r="D22" s="14" t="s">
        <v>58</v>
      </c>
      <c r="E22" s="14"/>
      <c r="F22" s="14" t="s">
        <v>62</v>
      </c>
      <c r="G22" s="23" t="s">
        <v>56</v>
      </c>
      <c r="H22" s="26" t="s">
        <v>61</v>
      </c>
      <c r="I22" s="16">
        <v>23.17</v>
      </c>
      <c r="J22" s="18">
        <v>16</v>
      </c>
      <c r="K22" s="18">
        <v>17.2</v>
      </c>
      <c r="L22" s="18">
        <v>1</v>
      </c>
      <c r="M22" s="18">
        <v>0.123</v>
      </c>
      <c r="N22" s="24">
        <v>0.44400000000000001</v>
      </c>
      <c r="O22" s="18">
        <f>SUM(L22:N22)</f>
        <v>1.5669999999999999</v>
      </c>
      <c r="P22" s="17" t="s">
        <v>578</v>
      </c>
      <c r="Q22" s="18">
        <f>MIN(C22:E22)</f>
        <v>2.5</v>
      </c>
      <c r="R22" s="18"/>
      <c r="S22" s="18"/>
      <c r="T22" s="18"/>
      <c r="U22" s="18">
        <f>O22/Q22*100</f>
        <v>62.68</v>
      </c>
      <c r="V22" s="64">
        <f>O22/K22*100+V23</f>
        <v>10.273255813953488</v>
      </c>
      <c r="W22" s="18">
        <f>SUM(Q22-L22-M22)</f>
        <v>1.377</v>
      </c>
      <c r="X22" s="19"/>
    </row>
    <row r="23" spans="1:24" s="20" customFormat="1" ht="94.5" customHeight="1" x14ac:dyDescent="0.25">
      <c r="A23" s="14" t="s">
        <v>49</v>
      </c>
      <c r="B23" s="21" t="s">
        <v>53</v>
      </c>
      <c r="C23" s="18"/>
      <c r="D23" s="18"/>
      <c r="E23" s="18">
        <v>1.6</v>
      </c>
      <c r="F23" s="18">
        <v>35</v>
      </c>
      <c r="G23" s="23" t="s">
        <v>57</v>
      </c>
      <c r="H23" s="26" t="s">
        <v>22</v>
      </c>
      <c r="I23" s="16">
        <v>23.2</v>
      </c>
      <c r="J23" s="18">
        <v>16</v>
      </c>
      <c r="K23" s="18">
        <v>17.2</v>
      </c>
      <c r="L23" s="18">
        <v>0.2</v>
      </c>
      <c r="M23" s="18">
        <v>0</v>
      </c>
      <c r="N23" s="24">
        <v>0</v>
      </c>
      <c r="O23" s="18">
        <f>SUM(L23:N23)</f>
        <v>0.2</v>
      </c>
      <c r="P23" s="17" t="s">
        <v>579</v>
      </c>
      <c r="Q23" s="18">
        <f>MIN(C23:E23)</f>
        <v>1.6</v>
      </c>
      <c r="R23" s="18"/>
      <c r="S23" s="18"/>
      <c r="T23" s="18"/>
      <c r="U23" s="18">
        <f>O23/Q23*100</f>
        <v>12.5</v>
      </c>
      <c r="V23" s="64">
        <f>O23/K23*100</f>
        <v>1.1627906976744187</v>
      </c>
      <c r="W23" s="18">
        <f>Q23-O23</f>
        <v>1.4000000000000001</v>
      </c>
      <c r="X23" s="19"/>
    </row>
    <row r="24" spans="1:24" s="2" customFormat="1" ht="34.5" customHeight="1" x14ac:dyDescent="0.25">
      <c r="A24" s="70" t="s">
        <v>69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2"/>
    </row>
    <row r="25" spans="1:24" s="20" customFormat="1" ht="81" customHeight="1" x14ac:dyDescent="0.25">
      <c r="A25" s="14" t="s">
        <v>25</v>
      </c>
      <c r="B25" s="15" t="s">
        <v>67</v>
      </c>
      <c r="C25" s="16"/>
      <c r="D25" s="16"/>
      <c r="E25" s="16"/>
      <c r="F25" s="16">
        <v>35</v>
      </c>
      <c r="G25" s="16"/>
      <c r="H25" s="16" t="s">
        <v>581</v>
      </c>
      <c r="I25" s="16">
        <v>15.72</v>
      </c>
      <c r="J25" s="16">
        <v>16</v>
      </c>
      <c r="K25" s="16">
        <v>17.2</v>
      </c>
      <c r="L25" s="16">
        <f>SUM(L26:L27)</f>
        <v>2.9</v>
      </c>
      <c r="M25" s="16">
        <f>SUM(M26:M27)</f>
        <v>0.09</v>
      </c>
      <c r="N25" s="16">
        <f>SUM(N26:N27)</f>
        <v>0</v>
      </c>
      <c r="O25" s="16">
        <f>SUM(O26:O27)</f>
        <v>2.9899999999999998</v>
      </c>
      <c r="P25" s="17" t="s">
        <v>105</v>
      </c>
      <c r="Q25" s="16"/>
      <c r="R25" s="16"/>
      <c r="S25" s="16"/>
      <c r="T25" s="16"/>
      <c r="U25" s="16"/>
      <c r="V25" s="64">
        <f>O25/K25*100</f>
        <v>17.383720930232556</v>
      </c>
      <c r="W25" s="16">
        <f>SUM(W26:W27)</f>
        <v>2.6100000000000003</v>
      </c>
      <c r="X25" s="19"/>
    </row>
    <row r="26" spans="1:24" s="20" customFormat="1" ht="74.25" customHeight="1" x14ac:dyDescent="0.25">
      <c r="A26" s="14" t="s">
        <v>26</v>
      </c>
      <c r="B26" s="21" t="s">
        <v>63</v>
      </c>
      <c r="C26" s="18">
        <v>4</v>
      </c>
      <c r="D26" s="18">
        <v>4</v>
      </c>
      <c r="E26" s="18"/>
      <c r="F26" s="18">
        <v>35</v>
      </c>
      <c r="G26" s="22" t="s">
        <v>65</v>
      </c>
      <c r="H26" s="16" t="s">
        <v>575</v>
      </c>
      <c r="I26" s="16">
        <v>2.4</v>
      </c>
      <c r="J26" s="18">
        <v>16</v>
      </c>
      <c r="K26" s="18">
        <v>17.2</v>
      </c>
      <c r="L26" s="18">
        <v>2.4</v>
      </c>
      <c r="M26" s="18">
        <v>0.09</v>
      </c>
      <c r="N26" s="18">
        <v>0</v>
      </c>
      <c r="O26" s="18">
        <f>SUM(L26:N26)</f>
        <v>2.4899999999999998</v>
      </c>
      <c r="P26" s="17" t="s">
        <v>582</v>
      </c>
      <c r="Q26" s="18">
        <f>MIN(C26:E26)</f>
        <v>4</v>
      </c>
      <c r="R26" s="18"/>
      <c r="S26" s="18"/>
      <c r="T26" s="18"/>
      <c r="U26" s="18">
        <f>O26/Q26*100</f>
        <v>62.249999999999993</v>
      </c>
      <c r="V26" s="64">
        <f>O26/K26*100+V27</f>
        <v>17.383720930232556</v>
      </c>
      <c r="W26" s="32">
        <f>Q26-O26</f>
        <v>1.5100000000000002</v>
      </c>
      <c r="X26" s="19"/>
    </row>
    <row r="27" spans="1:24" s="20" customFormat="1" ht="49.5" customHeight="1" x14ac:dyDescent="0.25">
      <c r="A27" s="14" t="s">
        <v>27</v>
      </c>
      <c r="B27" s="21" t="s">
        <v>64</v>
      </c>
      <c r="C27" s="18">
        <v>1.6</v>
      </c>
      <c r="D27" s="18">
        <v>1.6</v>
      </c>
      <c r="E27" s="18"/>
      <c r="F27" s="18">
        <v>35</v>
      </c>
      <c r="G27" s="23" t="s">
        <v>66</v>
      </c>
      <c r="H27" s="26" t="s">
        <v>580</v>
      </c>
      <c r="I27" s="16">
        <v>13.32</v>
      </c>
      <c r="J27" s="18">
        <v>16</v>
      </c>
      <c r="K27" s="18">
        <v>17.2</v>
      </c>
      <c r="L27" s="18">
        <v>0.5</v>
      </c>
      <c r="M27" s="18">
        <v>0</v>
      </c>
      <c r="N27" s="24">
        <v>0</v>
      </c>
      <c r="O27" s="18">
        <f>SUM(L27:N27)</f>
        <v>0.5</v>
      </c>
      <c r="P27" s="17" t="s">
        <v>583</v>
      </c>
      <c r="Q27" s="18">
        <f>MIN(C27:E27)</f>
        <v>1.6</v>
      </c>
      <c r="R27" s="18"/>
      <c r="S27" s="18"/>
      <c r="T27" s="18"/>
      <c r="U27" s="18">
        <f>O27/Q27*100</f>
        <v>31.25</v>
      </c>
      <c r="V27" s="64">
        <f>O27/K27*100</f>
        <v>2.9069767441860463</v>
      </c>
      <c r="W27" s="18">
        <f>Q27-O27</f>
        <v>1.1000000000000001</v>
      </c>
      <c r="X27" s="19"/>
    </row>
    <row r="28" spans="1:24" s="2" customFormat="1" ht="34.5" customHeight="1" x14ac:dyDescent="0.25">
      <c r="A28" s="70" t="s">
        <v>70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2"/>
    </row>
    <row r="29" spans="1:24" s="20" customFormat="1" ht="87" customHeight="1" x14ac:dyDescent="0.25">
      <c r="A29" s="14" t="s">
        <v>25</v>
      </c>
      <c r="B29" s="15" t="s">
        <v>71</v>
      </c>
      <c r="C29" s="16"/>
      <c r="D29" s="16"/>
      <c r="E29" s="16"/>
      <c r="F29" s="16">
        <v>35</v>
      </c>
      <c r="G29" s="16"/>
      <c r="H29" s="16" t="s">
        <v>84</v>
      </c>
      <c r="I29" s="16" t="s">
        <v>584</v>
      </c>
      <c r="J29" s="16">
        <v>16</v>
      </c>
      <c r="K29" s="16">
        <v>17.2</v>
      </c>
      <c r="L29" s="16">
        <f>SUM(L30:L37)</f>
        <v>6.1649999999999991</v>
      </c>
      <c r="M29" s="16">
        <f t="shared" ref="M29:O29" si="0">SUM(M30:M37)</f>
        <v>0.09</v>
      </c>
      <c r="N29" s="16">
        <f t="shared" si="0"/>
        <v>0</v>
      </c>
      <c r="O29" s="16">
        <f t="shared" si="0"/>
        <v>6.254999999999999</v>
      </c>
      <c r="P29" s="16" t="s">
        <v>105</v>
      </c>
      <c r="Q29" s="16"/>
      <c r="R29" s="16"/>
      <c r="S29" s="16"/>
      <c r="T29" s="16"/>
      <c r="U29" s="16"/>
      <c r="V29" s="64">
        <f>O29/K29*100</f>
        <v>36.366279069767437</v>
      </c>
      <c r="W29" s="16">
        <f>SUM(W31:W37)</f>
        <v>6.6050000000000004</v>
      </c>
      <c r="X29" s="19"/>
    </row>
    <row r="30" spans="1:24" s="20" customFormat="1" ht="58.5" customHeight="1" x14ac:dyDescent="0.25">
      <c r="A30" s="14" t="s">
        <v>26</v>
      </c>
      <c r="B30" s="15"/>
      <c r="C30" s="16"/>
      <c r="D30" s="16"/>
      <c r="E30" s="16"/>
      <c r="F30" s="16">
        <v>35</v>
      </c>
      <c r="G30" s="16" t="s">
        <v>72</v>
      </c>
      <c r="H30" s="16" t="s">
        <v>61</v>
      </c>
      <c r="I30" s="16">
        <v>12.58</v>
      </c>
      <c r="J30" s="16">
        <v>16</v>
      </c>
      <c r="K30" s="16">
        <v>17.2</v>
      </c>
      <c r="L30" s="16">
        <v>0</v>
      </c>
      <c r="M30" s="16">
        <v>0</v>
      </c>
      <c r="N30" s="16">
        <v>0</v>
      </c>
      <c r="O30" s="16">
        <f>SUM(L30:N30)</f>
        <v>0</v>
      </c>
      <c r="P30" s="16" t="s">
        <v>61</v>
      </c>
      <c r="Q30" s="16"/>
      <c r="R30" s="16"/>
      <c r="S30" s="16"/>
      <c r="T30" s="16"/>
      <c r="U30" s="16"/>
      <c r="V30" s="64">
        <f>SUM(O30/K30*100+V31)</f>
        <v>40.21836525307797</v>
      </c>
      <c r="W30" s="16"/>
      <c r="X30" s="19"/>
    </row>
    <row r="31" spans="1:24" s="20" customFormat="1" ht="48.75" customHeight="1" x14ac:dyDescent="0.25">
      <c r="A31" s="14" t="s">
        <v>27</v>
      </c>
      <c r="B31" s="33" t="s">
        <v>73</v>
      </c>
      <c r="C31" s="18">
        <v>0.56000000000000005</v>
      </c>
      <c r="D31" s="18">
        <v>0.56000000000000005</v>
      </c>
      <c r="E31" s="18"/>
      <c r="F31" s="18">
        <v>35</v>
      </c>
      <c r="G31" s="22" t="s">
        <v>81</v>
      </c>
      <c r="H31" s="16" t="s">
        <v>59</v>
      </c>
      <c r="I31" s="16">
        <v>0.35</v>
      </c>
      <c r="J31" s="18">
        <v>16</v>
      </c>
      <c r="K31" s="18">
        <v>17.2</v>
      </c>
      <c r="L31" s="18">
        <v>0.19500000000000001</v>
      </c>
      <c r="M31" s="18">
        <v>0</v>
      </c>
      <c r="N31" s="18">
        <v>0</v>
      </c>
      <c r="O31" s="18">
        <f>SUM(L31:N31)</f>
        <v>0.19500000000000001</v>
      </c>
      <c r="P31" s="16" t="s">
        <v>59</v>
      </c>
      <c r="Q31" s="18">
        <f>MIN(C31:E31)</f>
        <v>0.56000000000000005</v>
      </c>
      <c r="R31" s="18"/>
      <c r="S31" s="18"/>
      <c r="T31" s="18"/>
      <c r="U31" s="64">
        <f>O31/Q31*100</f>
        <v>34.821428571428569</v>
      </c>
      <c r="V31" s="64">
        <f>O31/K31*100+V32</f>
        <v>40.21836525307797</v>
      </c>
      <c r="W31" s="32">
        <f>Q31-O31</f>
        <v>0.36500000000000005</v>
      </c>
      <c r="X31" s="19"/>
    </row>
    <row r="32" spans="1:24" s="20" customFormat="1" ht="37.5" customHeight="1" x14ac:dyDescent="0.25">
      <c r="A32" s="14" t="s">
        <v>28</v>
      </c>
      <c r="B32" s="21" t="s">
        <v>74</v>
      </c>
      <c r="C32" s="18">
        <v>1.6</v>
      </c>
      <c r="D32" s="18"/>
      <c r="E32" s="18"/>
      <c r="F32" s="18">
        <v>35</v>
      </c>
      <c r="G32" s="23" t="s">
        <v>585</v>
      </c>
      <c r="H32" s="26" t="s">
        <v>77</v>
      </c>
      <c r="I32" s="16">
        <v>4</v>
      </c>
      <c r="J32" s="18">
        <v>12.7</v>
      </c>
      <c r="K32" s="18">
        <v>13.6</v>
      </c>
      <c r="L32" s="18">
        <v>0.20300000000000001</v>
      </c>
      <c r="M32" s="18">
        <v>0</v>
      </c>
      <c r="N32" s="24">
        <v>0</v>
      </c>
      <c r="O32" s="18">
        <f t="shared" ref="O32:O37" si="1">SUM(L32:N32)</f>
        <v>0.20300000000000001</v>
      </c>
      <c r="P32" s="16" t="s">
        <v>88</v>
      </c>
      <c r="Q32" s="18">
        <f t="shared" ref="Q32:Q37" si="2">MIN(C32:E32)</f>
        <v>1.6</v>
      </c>
      <c r="R32" s="18"/>
      <c r="S32" s="18"/>
      <c r="T32" s="18"/>
      <c r="U32" s="64">
        <f t="shared" ref="U32:U37" si="3">O32/Q32*100</f>
        <v>12.687499999999998</v>
      </c>
      <c r="V32" s="64">
        <f t="shared" ref="V32:V36" si="4">O32/K32*100+V33</f>
        <v>39.084644322845413</v>
      </c>
      <c r="W32" s="18">
        <f t="shared" ref="W32:W37" si="5">Q32-O32</f>
        <v>1.397</v>
      </c>
      <c r="X32" s="19"/>
    </row>
    <row r="33" spans="1:24" s="20" customFormat="1" ht="47.25" customHeight="1" x14ac:dyDescent="0.25">
      <c r="A33" s="14" t="s">
        <v>49</v>
      </c>
      <c r="B33" s="21" t="s">
        <v>75</v>
      </c>
      <c r="C33" s="18">
        <v>2.5</v>
      </c>
      <c r="D33" s="14"/>
      <c r="E33" s="14"/>
      <c r="F33" s="14" t="s">
        <v>62</v>
      </c>
      <c r="G33" s="23" t="s">
        <v>586</v>
      </c>
      <c r="H33" s="26" t="s">
        <v>212</v>
      </c>
      <c r="I33" s="16">
        <v>0.8</v>
      </c>
      <c r="J33" s="18">
        <v>12.7</v>
      </c>
      <c r="K33" s="18">
        <v>13.6</v>
      </c>
      <c r="L33" s="18">
        <v>2.2999999999999998</v>
      </c>
      <c r="M33" s="18">
        <v>0</v>
      </c>
      <c r="N33" s="24">
        <v>0</v>
      </c>
      <c r="O33" s="18">
        <f t="shared" si="1"/>
        <v>2.2999999999999998</v>
      </c>
      <c r="P33" s="16" t="s">
        <v>212</v>
      </c>
      <c r="Q33" s="18">
        <f t="shared" si="2"/>
        <v>2.5</v>
      </c>
      <c r="R33" s="18"/>
      <c r="S33" s="18"/>
      <c r="T33" s="18"/>
      <c r="U33" s="18">
        <f t="shared" si="3"/>
        <v>92</v>
      </c>
      <c r="V33" s="64">
        <f t="shared" si="4"/>
        <v>37.591997264021884</v>
      </c>
      <c r="W33" s="18">
        <f t="shared" si="5"/>
        <v>0.20000000000000018</v>
      </c>
      <c r="X33" s="19"/>
    </row>
    <row r="34" spans="1:24" s="20" customFormat="1" ht="64.5" customHeight="1" x14ac:dyDescent="0.25">
      <c r="A34" s="14" t="s">
        <v>68</v>
      </c>
      <c r="B34" s="21" t="s">
        <v>76</v>
      </c>
      <c r="C34" s="18">
        <v>2.5</v>
      </c>
      <c r="D34" s="14"/>
      <c r="E34" s="14"/>
      <c r="F34" s="14" t="s">
        <v>62</v>
      </c>
      <c r="G34" s="23" t="s">
        <v>78</v>
      </c>
      <c r="H34" s="26" t="s">
        <v>61</v>
      </c>
      <c r="I34" s="16">
        <v>1</v>
      </c>
      <c r="J34" s="18">
        <v>16</v>
      </c>
      <c r="K34" s="18">
        <v>17.2</v>
      </c>
      <c r="L34" s="18">
        <v>0.54100000000000004</v>
      </c>
      <c r="M34" s="18">
        <v>0</v>
      </c>
      <c r="N34" s="24">
        <v>0</v>
      </c>
      <c r="O34" s="18">
        <f t="shared" si="1"/>
        <v>0.54100000000000004</v>
      </c>
      <c r="P34" s="16" t="s">
        <v>61</v>
      </c>
      <c r="Q34" s="18">
        <f t="shared" si="2"/>
        <v>2.5</v>
      </c>
      <c r="R34" s="18"/>
      <c r="S34" s="18"/>
      <c r="T34" s="18"/>
      <c r="U34" s="18">
        <f t="shared" si="3"/>
        <v>21.64</v>
      </c>
      <c r="V34" s="64">
        <f t="shared" si="4"/>
        <v>20.680232558139533</v>
      </c>
      <c r="W34" s="18">
        <f t="shared" si="5"/>
        <v>1.9590000000000001</v>
      </c>
      <c r="X34" s="19"/>
    </row>
    <row r="35" spans="1:24" s="20" customFormat="1" ht="27" customHeight="1" x14ac:dyDescent="0.25">
      <c r="A35" s="14" t="s">
        <v>85</v>
      </c>
      <c r="B35" s="21" t="s">
        <v>79</v>
      </c>
      <c r="C35" s="18">
        <v>0.56000000000000005</v>
      </c>
      <c r="D35" s="18">
        <v>0.1</v>
      </c>
      <c r="E35" s="14"/>
      <c r="F35" s="14" t="s">
        <v>62</v>
      </c>
      <c r="G35" s="23" t="s">
        <v>80</v>
      </c>
      <c r="H35" s="26" t="s">
        <v>61</v>
      </c>
      <c r="I35" s="16">
        <v>0.03</v>
      </c>
      <c r="J35" s="18">
        <v>16</v>
      </c>
      <c r="K35" s="18">
        <v>17.2</v>
      </c>
      <c r="L35" s="18">
        <v>2.5999999999999999E-2</v>
      </c>
      <c r="M35" s="18">
        <v>0</v>
      </c>
      <c r="N35" s="24">
        <v>0</v>
      </c>
      <c r="O35" s="18">
        <f t="shared" si="1"/>
        <v>2.5999999999999999E-2</v>
      </c>
      <c r="P35" s="16" t="s">
        <v>61</v>
      </c>
      <c r="Q35" s="18">
        <f t="shared" si="2"/>
        <v>0.1</v>
      </c>
      <c r="R35" s="18"/>
      <c r="S35" s="18"/>
      <c r="T35" s="18"/>
      <c r="U35" s="18">
        <f t="shared" si="3"/>
        <v>25.999999999999996</v>
      </c>
      <c r="V35" s="64">
        <f t="shared" si="4"/>
        <v>17.534883720930232</v>
      </c>
      <c r="W35" s="18">
        <f t="shared" si="5"/>
        <v>7.400000000000001E-2</v>
      </c>
      <c r="X35" s="19"/>
    </row>
    <row r="36" spans="1:24" s="20" customFormat="1" ht="78.75" customHeight="1" x14ac:dyDescent="0.25">
      <c r="A36" s="14" t="s">
        <v>86</v>
      </c>
      <c r="B36" s="21" t="s">
        <v>63</v>
      </c>
      <c r="C36" s="18">
        <v>4</v>
      </c>
      <c r="D36" s="18">
        <v>4</v>
      </c>
      <c r="E36" s="14"/>
      <c r="F36" s="14" t="s">
        <v>62</v>
      </c>
      <c r="G36" s="23" t="s">
        <v>82</v>
      </c>
      <c r="H36" s="26" t="s">
        <v>61</v>
      </c>
      <c r="I36" s="16">
        <v>0.37</v>
      </c>
      <c r="J36" s="18">
        <v>16</v>
      </c>
      <c r="K36" s="18">
        <v>17.2</v>
      </c>
      <c r="L36" s="18">
        <v>2.4</v>
      </c>
      <c r="M36" s="18">
        <v>0.09</v>
      </c>
      <c r="N36" s="24">
        <v>0</v>
      </c>
      <c r="O36" s="18">
        <f t="shared" si="1"/>
        <v>2.4899999999999998</v>
      </c>
      <c r="P36" s="17" t="s">
        <v>582</v>
      </c>
      <c r="Q36" s="18">
        <f t="shared" si="2"/>
        <v>4</v>
      </c>
      <c r="R36" s="18"/>
      <c r="S36" s="18"/>
      <c r="T36" s="18"/>
      <c r="U36" s="18">
        <f t="shared" si="3"/>
        <v>62.249999999999993</v>
      </c>
      <c r="V36" s="64">
        <f t="shared" si="4"/>
        <v>17.383720930232556</v>
      </c>
      <c r="W36" s="18">
        <f t="shared" si="5"/>
        <v>1.5100000000000002</v>
      </c>
      <c r="X36" s="19"/>
    </row>
    <row r="37" spans="1:24" s="20" customFormat="1" ht="52.5" customHeight="1" x14ac:dyDescent="0.25">
      <c r="A37" s="14" t="s">
        <v>87</v>
      </c>
      <c r="B37" s="21" t="s">
        <v>64</v>
      </c>
      <c r="C37" s="18">
        <v>1.6</v>
      </c>
      <c r="D37" s="18">
        <v>1.6</v>
      </c>
      <c r="E37" s="18"/>
      <c r="F37" s="18">
        <v>35</v>
      </c>
      <c r="G37" s="23" t="s">
        <v>83</v>
      </c>
      <c r="H37" s="26" t="s">
        <v>22</v>
      </c>
      <c r="I37" s="16">
        <v>5.0999999999999996</v>
      </c>
      <c r="J37" s="18">
        <v>16</v>
      </c>
      <c r="K37" s="18">
        <v>17.2</v>
      </c>
      <c r="L37" s="18">
        <v>0.5</v>
      </c>
      <c r="M37" s="18">
        <v>0</v>
      </c>
      <c r="N37" s="24">
        <v>0</v>
      </c>
      <c r="O37" s="18">
        <f t="shared" si="1"/>
        <v>0.5</v>
      </c>
      <c r="P37" s="17" t="s">
        <v>583</v>
      </c>
      <c r="Q37" s="18">
        <f t="shared" si="2"/>
        <v>1.6</v>
      </c>
      <c r="R37" s="18"/>
      <c r="S37" s="18"/>
      <c r="T37" s="18"/>
      <c r="U37" s="18">
        <f t="shared" si="3"/>
        <v>31.25</v>
      </c>
      <c r="V37" s="64">
        <f>O37/K37*100</f>
        <v>2.9069767441860463</v>
      </c>
      <c r="W37" s="18">
        <f t="shared" si="5"/>
        <v>1.1000000000000001</v>
      </c>
      <c r="X37" s="19"/>
    </row>
    <row r="38" spans="1:24" s="2" customFormat="1" ht="34.5" customHeight="1" x14ac:dyDescent="0.25">
      <c r="A38" s="70" t="s">
        <v>107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2"/>
    </row>
    <row r="39" spans="1:24" s="20" customFormat="1" ht="114" customHeight="1" x14ac:dyDescent="0.25">
      <c r="A39" s="14" t="s">
        <v>25</v>
      </c>
      <c r="B39" s="15" t="s">
        <v>108</v>
      </c>
      <c r="C39" s="16"/>
      <c r="D39" s="16"/>
      <c r="E39" s="16"/>
      <c r="F39" s="16">
        <v>35</v>
      </c>
      <c r="G39" s="16"/>
      <c r="H39" s="16" t="s">
        <v>115</v>
      </c>
      <c r="I39" s="16" t="s">
        <v>118</v>
      </c>
      <c r="J39" s="16">
        <v>16</v>
      </c>
      <c r="K39" s="16">
        <v>17.2</v>
      </c>
      <c r="L39" s="16">
        <f>SUM(L41:L45)</f>
        <v>4.0129999999999999</v>
      </c>
      <c r="M39" s="16">
        <f>SUM(M41:M45)</f>
        <v>0.60299999999999998</v>
      </c>
      <c r="N39" s="16">
        <f>SUM(N41:N45)</f>
        <v>0</v>
      </c>
      <c r="O39" s="16">
        <f>SUM(O41:O45)</f>
        <v>4.6159999999999997</v>
      </c>
      <c r="P39" s="16" t="s">
        <v>106</v>
      </c>
      <c r="Q39" s="16"/>
      <c r="R39" s="16"/>
      <c r="S39" s="16"/>
      <c r="T39" s="16"/>
      <c r="U39" s="16"/>
      <c r="V39" s="64">
        <f>O39/K39*100</f>
        <v>26.837209302325583</v>
      </c>
      <c r="W39" s="16">
        <f>SUM(W41:W45)</f>
        <v>13.584000000000001</v>
      </c>
      <c r="X39" s="19"/>
    </row>
    <row r="40" spans="1:24" s="20" customFormat="1" ht="39.75" customHeight="1" x14ac:dyDescent="0.25">
      <c r="A40" s="14" t="s">
        <v>26</v>
      </c>
      <c r="B40" s="15"/>
      <c r="C40" s="16"/>
      <c r="D40" s="16"/>
      <c r="E40" s="16"/>
      <c r="F40" s="16">
        <v>35</v>
      </c>
      <c r="G40" s="16" t="s">
        <v>103</v>
      </c>
      <c r="H40" s="16" t="s">
        <v>61</v>
      </c>
      <c r="I40" s="16">
        <v>4.07</v>
      </c>
      <c r="J40" s="16">
        <v>16</v>
      </c>
      <c r="K40" s="16">
        <v>17.2</v>
      </c>
      <c r="L40" s="16">
        <v>0</v>
      </c>
      <c r="M40" s="16">
        <v>0</v>
      </c>
      <c r="N40" s="16">
        <v>0</v>
      </c>
      <c r="O40" s="16">
        <f t="shared" ref="O40:O45" si="6">SUM(L40:N40)</f>
        <v>0</v>
      </c>
      <c r="P40" s="16" t="s">
        <v>61</v>
      </c>
      <c r="Q40" s="16"/>
      <c r="R40" s="16"/>
      <c r="S40" s="16"/>
      <c r="T40" s="16"/>
      <c r="U40" s="16"/>
      <c r="V40" s="64">
        <f>O40/K40*100+V41</f>
        <v>26.837209302325583</v>
      </c>
      <c r="W40" s="16"/>
      <c r="X40" s="19"/>
    </row>
    <row r="41" spans="1:24" s="20" customFormat="1" ht="63.75" customHeight="1" x14ac:dyDescent="0.25">
      <c r="A41" s="14" t="s">
        <v>27</v>
      </c>
      <c r="B41" s="33" t="s">
        <v>89</v>
      </c>
      <c r="C41" s="18">
        <v>2.5</v>
      </c>
      <c r="D41" s="18">
        <v>2.5</v>
      </c>
      <c r="E41" s="18"/>
      <c r="F41" s="18">
        <v>35</v>
      </c>
      <c r="G41" s="22" t="s">
        <v>102</v>
      </c>
      <c r="H41" s="16" t="s">
        <v>117</v>
      </c>
      <c r="I41" s="16" t="s">
        <v>101</v>
      </c>
      <c r="J41" s="18">
        <v>16</v>
      </c>
      <c r="K41" s="18">
        <v>17.2</v>
      </c>
      <c r="L41" s="18">
        <v>0.33300000000000002</v>
      </c>
      <c r="M41" s="18">
        <v>0.01</v>
      </c>
      <c r="N41" s="18">
        <v>0</v>
      </c>
      <c r="O41" s="18">
        <f t="shared" si="6"/>
        <v>0.34300000000000003</v>
      </c>
      <c r="P41" s="17" t="s">
        <v>587</v>
      </c>
      <c r="Q41" s="18">
        <f>MIN(C41:E41)</f>
        <v>2.5</v>
      </c>
      <c r="R41" s="18"/>
      <c r="S41" s="18"/>
      <c r="T41" s="18"/>
      <c r="U41" s="18">
        <f>O41/Q41*100</f>
        <v>13.720000000000002</v>
      </c>
      <c r="V41" s="64">
        <f>O41/K41*100+V42</f>
        <v>26.837209302325583</v>
      </c>
      <c r="W41" s="32">
        <f>Q41-O41</f>
        <v>2.157</v>
      </c>
      <c r="X41" s="19"/>
    </row>
    <row r="42" spans="1:24" s="20" customFormat="1" ht="83.25" customHeight="1" x14ac:dyDescent="0.25">
      <c r="A42" s="14" t="s">
        <v>28</v>
      </c>
      <c r="B42" s="21" t="s">
        <v>90</v>
      </c>
      <c r="C42" s="18">
        <v>2.5</v>
      </c>
      <c r="D42" s="18">
        <v>1.6</v>
      </c>
      <c r="E42" s="18"/>
      <c r="F42" s="18">
        <v>35</v>
      </c>
      <c r="G42" s="23" t="s">
        <v>99</v>
      </c>
      <c r="H42" s="26" t="s">
        <v>116</v>
      </c>
      <c r="I42" s="16" t="s">
        <v>100</v>
      </c>
      <c r="J42" s="18">
        <v>16</v>
      </c>
      <c r="K42" s="18">
        <v>17.2</v>
      </c>
      <c r="L42" s="18">
        <v>1.18</v>
      </c>
      <c r="M42" s="18">
        <v>2.4E-2</v>
      </c>
      <c r="N42" s="24">
        <v>0</v>
      </c>
      <c r="O42" s="18">
        <f t="shared" si="6"/>
        <v>1.204</v>
      </c>
      <c r="P42" s="17" t="s">
        <v>588</v>
      </c>
      <c r="Q42" s="18">
        <f>MIN(C42:E42)</f>
        <v>1.6</v>
      </c>
      <c r="R42" s="18"/>
      <c r="S42" s="18"/>
      <c r="T42" s="18"/>
      <c r="U42" s="18">
        <f>O42/Q42*100</f>
        <v>75.25</v>
      </c>
      <c r="V42" s="64">
        <f>O42/K42*100+V43</f>
        <v>24.843023255813954</v>
      </c>
      <c r="W42" s="18">
        <f>Q42-O42</f>
        <v>0.39600000000000013</v>
      </c>
      <c r="X42" s="19"/>
    </row>
    <row r="43" spans="1:24" s="20" customFormat="1" ht="108" customHeight="1" x14ac:dyDescent="0.25">
      <c r="A43" s="14" t="s">
        <v>49</v>
      </c>
      <c r="B43" s="21" t="s">
        <v>91</v>
      </c>
      <c r="C43" s="18">
        <v>2.5</v>
      </c>
      <c r="D43" s="18">
        <v>2.5</v>
      </c>
      <c r="E43" s="14"/>
      <c r="F43" s="14" t="s">
        <v>62</v>
      </c>
      <c r="G43" s="23" t="s">
        <v>95</v>
      </c>
      <c r="H43" s="26" t="s">
        <v>61</v>
      </c>
      <c r="I43" s="16">
        <v>4.5</v>
      </c>
      <c r="J43" s="18">
        <v>16</v>
      </c>
      <c r="K43" s="18">
        <v>17.2</v>
      </c>
      <c r="L43" s="18">
        <v>1.2</v>
      </c>
      <c r="M43" s="18">
        <v>0.309</v>
      </c>
      <c r="N43" s="24">
        <v>0</v>
      </c>
      <c r="O43" s="18">
        <f t="shared" si="6"/>
        <v>1.5089999999999999</v>
      </c>
      <c r="P43" s="17" t="s">
        <v>589</v>
      </c>
      <c r="Q43" s="18">
        <f>MIN(C43:E43)</f>
        <v>2.5</v>
      </c>
      <c r="R43" s="18"/>
      <c r="S43" s="18"/>
      <c r="T43" s="18"/>
      <c r="U43" s="18">
        <f>O43/Q43*100</f>
        <v>60.359999999999992</v>
      </c>
      <c r="V43" s="64">
        <f>O43/K43*100+V44</f>
        <v>17.843023255813954</v>
      </c>
      <c r="W43" s="32">
        <f>Q43-O43</f>
        <v>0.9910000000000001</v>
      </c>
      <c r="X43" s="19"/>
    </row>
    <row r="44" spans="1:24" s="20" customFormat="1" ht="48.75" customHeight="1" x14ac:dyDescent="0.25">
      <c r="A44" s="14" t="s">
        <v>68</v>
      </c>
      <c r="B44" s="21" t="s">
        <v>92</v>
      </c>
      <c r="C44" s="18">
        <v>1.6</v>
      </c>
      <c r="D44" s="18">
        <v>1.6</v>
      </c>
      <c r="E44" s="14"/>
      <c r="F44" s="14" t="s">
        <v>62</v>
      </c>
      <c r="G44" s="23" t="s">
        <v>98</v>
      </c>
      <c r="H44" s="26" t="s">
        <v>96</v>
      </c>
      <c r="I44" s="16" t="s">
        <v>97</v>
      </c>
      <c r="J44" s="18">
        <v>16</v>
      </c>
      <c r="K44" s="18">
        <v>17.2</v>
      </c>
      <c r="L44" s="18">
        <v>0.1</v>
      </c>
      <c r="M44" s="18">
        <v>0.26</v>
      </c>
      <c r="N44" s="24">
        <v>0</v>
      </c>
      <c r="O44" s="18">
        <f t="shared" si="6"/>
        <v>0.36</v>
      </c>
      <c r="P44" s="17" t="s">
        <v>590</v>
      </c>
      <c r="Q44" s="18">
        <f>MIN(C44:E44)</f>
        <v>1.6</v>
      </c>
      <c r="R44" s="18"/>
      <c r="S44" s="18"/>
      <c r="T44" s="18"/>
      <c r="U44" s="18">
        <f>O44/Q44*100</f>
        <v>22.499999999999996</v>
      </c>
      <c r="V44" s="64">
        <f>O44/K44*100+V45</f>
        <v>9.0697674418604652</v>
      </c>
      <c r="W44" s="18">
        <f>Q44-O44</f>
        <v>1.2400000000000002</v>
      </c>
      <c r="X44" s="19"/>
    </row>
    <row r="45" spans="1:24" s="20" customFormat="1" ht="48.75" customHeight="1" x14ac:dyDescent="0.25">
      <c r="A45" s="14" t="s">
        <v>85</v>
      </c>
      <c r="B45" s="33" t="s">
        <v>93</v>
      </c>
      <c r="C45" s="18">
        <v>10</v>
      </c>
      <c r="D45" s="18">
        <v>10</v>
      </c>
      <c r="E45" s="18"/>
      <c r="F45" s="18">
        <v>35</v>
      </c>
      <c r="G45" s="23" t="s">
        <v>94</v>
      </c>
      <c r="H45" s="26" t="s">
        <v>22</v>
      </c>
      <c r="I45" s="16">
        <v>12.36</v>
      </c>
      <c r="J45" s="18">
        <v>16</v>
      </c>
      <c r="K45" s="18">
        <v>17.2</v>
      </c>
      <c r="L45" s="18">
        <v>1.2</v>
      </c>
      <c r="M45" s="18">
        <v>0</v>
      </c>
      <c r="N45" s="24">
        <v>0</v>
      </c>
      <c r="O45" s="18">
        <f t="shared" si="6"/>
        <v>1.2</v>
      </c>
      <c r="P45" s="16" t="s">
        <v>61</v>
      </c>
      <c r="Q45" s="18">
        <f>MIN(C45:E45)</f>
        <v>10</v>
      </c>
      <c r="R45" s="18"/>
      <c r="S45" s="18"/>
      <c r="T45" s="18"/>
      <c r="U45" s="18">
        <f>O45/Q45*100</f>
        <v>12</v>
      </c>
      <c r="V45" s="64">
        <f>O45/K45*100</f>
        <v>6.9767441860465116</v>
      </c>
      <c r="W45" s="18">
        <f>Q45-O45</f>
        <v>8.8000000000000007</v>
      </c>
      <c r="X45" s="19"/>
    </row>
    <row r="46" spans="1:24" s="2" customFormat="1" ht="34.5" customHeight="1" x14ac:dyDescent="0.25">
      <c r="A46" s="70" t="s">
        <v>109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2"/>
    </row>
    <row r="47" spans="1:24" s="20" customFormat="1" ht="56.25" customHeight="1" x14ac:dyDescent="0.25">
      <c r="A47" s="14" t="s">
        <v>25</v>
      </c>
      <c r="B47" s="15" t="s">
        <v>110</v>
      </c>
      <c r="C47" s="16"/>
      <c r="D47" s="16"/>
      <c r="E47" s="16"/>
      <c r="F47" s="16">
        <v>35</v>
      </c>
      <c r="G47" s="16"/>
      <c r="H47" s="16" t="s">
        <v>47</v>
      </c>
      <c r="I47" s="16">
        <f>SUM(I48:I48)</f>
        <v>12.36</v>
      </c>
      <c r="J47" s="16">
        <v>16</v>
      </c>
      <c r="K47" s="16">
        <v>17.2</v>
      </c>
      <c r="L47" s="16">
        <f>SUM(L48:L48)</f>
        <v>1.2</v>
      </c>
      <c r="M47" s="16">
        <f>SUM(M48:M48)</f>
        <v>0</v>
      </c>
      <c r="N47" s="16">
        <f>SUM(N48:N48)</f>
        <v>0</v>
      </c>
      <c r="O47" s="16">
        <f>SUM(O48:O48)</f>
        <v>1.2</v>
      </c>
      <c r="P47" s="16" t="s">
        <v>591</v>
      </c>
      <c r="Q47" s="16"/>
      <c r="R47" s="16"/>
      <c r="S47" s="16"/>
      <c r="T47" s="16"/>
      <c r="U47" s="16"/>
      <c r="V47" s="64">
        <f>O47/K47*100</f>
        <v>6.9767441860465116</v>
      </c>
      <c r="W47" s="16">
        <f>SUM(W48:W48)</f>
        <v>8.8000000000000007</v>
      </c>
      <c r="X47" s="19"/>
    </row>
    <row r="48" spans="1:24" s="20" customFormat="1" ht="54.75" customHeight="1" x14ac:dyDescent="0.25">
      <c r="A48" s="14" t="s">
        <v>26</v>
      </c>
      <c r="B48" s="33" t="s">
        <v>93</v>
      </c>
      <c r="C48" s="18">
        <v>10</v>
      </c>
      <c r="D48" s="18">
        <v>10</v>
      </c>
      <c r="E48" s="18"/>
      <c r="F48" s="18">
        <v>35</v>
      </c>
      <c r="G48" s="23" t="s">
        <v>94</v>
      </c>
      <c r="H48" s="26" t="s">
        <v>22</v>
      </c>
      <c r="I48" s="16">
        <v>12.36</v>
      </c>
      <c r="J48" s="18">
        <v>16</v>
      </c>
      <c r="K48" s="18">
        <v>17.2</v>
      </c>
      <c r="L48" s="18">
        <v>1.2</v>
      </c>
      <c r="M48" s="18">
        <v>0</v>
      </c>
      <c r="N48" s="24">
        <v>0</v>
      </c>
      <c r="O48" s="18">
        <f>SUM(L48:N48)</f>
        <v>1.2</v>
      </c>
      <c r="P48" s="16" t="s">
        <v>61</v>
      </c>
      <c r="Q48" s="18">
        <f>MIN(C48:E48)</f>
        <v>10</v>
      </c>
      <c r="R48" s="18"/>
      <c r="S48" s="18"/>
      <c r="T48" s="18"/>
      <c r="U48" s="18">
        <f>O48/Q48*100</f>
        <v>12</v>
      </c>
      <c r="V48" s="64">
        <f>O48/K48*100</f>
        <v>6.9767441860465116</v>
      </c>
      <c r="W48" s="18">
        <f>Q48-O48</f>
        <v>8.8000000000000007</v>
      </c>
      <c r="X48" s="19"/>
    </row>
    <row r="49" spans="1:24" s="2" customFormat="1" ht="34.5" customHeight="1" x14ac:dyDescent="0.25">
      <c r="A49" s="70" t="s">
        <v>111</v>
      </c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2"/>
    </row>
    <row r="50" spans="1:24" s="20" customFormat="1" ht="54.75" customHeight="1" x14ac:dyDescent="0.25">
      <c r="A50" s="14" t="s">
        <v>25</v>
      </c>
      <c r="B50" s="15" t="s">
        <v>112</v>
      </c>
      <c r="C50" s="16"/>
      <c r="D50" s="16"/>
      <c r="E50" s="16"/>
      <c r="F50" s="16">
        <v>35</v>
      </c>
      <c r="G50" s="16"/>
      <c r="H50" s="16" t="s">
        <v>47</v>
      </c>
      <c r="I50" s="16">
        <f>SUM(I51:I51)</f>
        <v>36.72</v>
      </c>
      <c r="J50" s="16">
        <v>16</v>
      </c>
      <c r="K50" s="16">
        <v>17.2</v>
      </c>
      <c r="L50" s="16">
        <f>SUM(L51:L51)</f>
        <v>1.2</v>
      </c>
      <c r="M50" s="16">
        <f>SUM(M51:M51)</f>
        <v>0</v>
      </c>
      <c r="N50" s="16">
        <f>SUM(N51:N51)</f>
        <v>0</v>
      </c>
      <c r="O50" s="16">
        <f>SUM(O51:O51)</f>
        <v>1.2</v>
      </c>
      <c r="P50" s="16" t="s">
        <v>113</v>
      </c>
      <c r="Q50" s="16"/>
      <c r="R50" s="16"/>
      <c r="S50" s="16"/>
      <c r="T50" s="16"/>
      <c r="U50" s="16"/>
      <c r="V50" s="64">
        <f>O50/K50*100</f>
        <v>6.9767441860465116</v>
      </c>
      <c r="W50" s="16">
        <f>SUM(W51:W51)</f>
        <v>8.8000000000000007</v>
      </c>
      <c r="X50" s="19"/>
    </row>
    <row r="51" spans="1:24" s="20" customFormat="1" ht="54" customHeight="1" x14ac:dyDescent="0.25">
      <c r="A51" s="14" t="s">
        <v>26</v>
      </c>
      <c r="B51" s="33" t="s">
        <v>93</v>
      </c>
      <c r="C51" s="16">
        <v>10</v>
      </c>
      <c r="D51" s="16">
        <v>10</v>
      </c>
      <c r="E51" s="16"/>
      <c r="F51" s="18">
        <v>35</v>
      </c>
      <c r="G51" s="23" t="s">
        <v>114</v>
      </c>
      <c r="H51" s="26" t="s">
        <v>22</v>
      </c>
      <c r="I51" s="16">
        <v>36.72</v>
      </c>
      <c r="J51" s="18">
        <v>16</v>
      </c>
      <c r="K51" s="18">
        <v>17.2</v>
      </c>
      <c r="L51" s="18">
        <v>1.2</v>
      </c>
      <c r="M51" s="18">
        <v>0</v>
      </c>
      <c r="N51" s="24">
        <v>0</v>
      </c>
      <c r="O51" s="18">
        <f>SUM(L51:N51)</f>
        <v>1.2</v>
      </c>
      <c r="P51" s="16" t="s">
        <v>61</v>
      </c>
      <c r="Q51" s="18">
        <f>MIN(C51:E51)</f>
        <v>10</v>
      </c>
      <c r="R51" s="18"/>
      <c r="S51" s="18"/>
      <c r="T51" s="18"/>
      <c r="U51" s="18">
        <f>O51/Q51*100</f>
        <v>12</v>
      </c>
      <c r="V51" s="64">
        <f>O51/K51*100</f>
        <v>6.9767441860465116</v>
      </c>
      <c r="W51" s="18">
        <f>Q51-O51</f>
        <v>8.8000000000000007</v>
      </c>
      <c r="X51" s="19"/>
    </row>
    <row r="52" spans="1:24" s="2" customFormat="1" ht="34.5" customHeight="1" x14ac:dyDescent="0.25">
      <c r="A52" s="70" t="s">
        <v>138</v>
      </c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2"/>
    </row>
    <row r="53" spans="1:24" s="39" customFormat="1" ht="78" customHeight="1" x14ac:dyDescent="0.25">
      <c r="A53" s="34" t="s">
        <v>25</v>
      </c>
      <c r="B53" s="35" t="s">
        <v>139</v>
      </c>
      <c r="C53" s="36"/>
      <c r="D53" s="36"/>
      <c r="E53" s="36"/>
      <c r="F53" s="36">
        <v>35</v>
      </c>
      <c r="G53" s="36"/>
      <c r="H53" s="36" t="s">
        <v>137</v>
      </c>
      <c r="I53" s="36" t="s">
        <v>598</v>
      </c>
      <c r="J53" s="36">
        <v>12.7</v>
      </c>
      <c r="K53" s="36">
        <v>13.6</v>
      </c>
      <c r="L53" s="36">
        <f>SUM(L54:L60)</f>
        <v>8.0500000000000007</v>
      </c>
      <c r="M53" s="36">
        <f>SUM(M54:M60)</f>
        <v>9.463000000000001</v>
      </c>
      <c r="N53" s="36">
        <f>SUM(N54:N60)</f>
        <v>5.5679999999999996</v>
      </c>
      <c r="O53" s="36">
        <f>SUM(O54:O60)</f>
        <v>23.080999999999996</v>
      </c>
      <c r="P53" s="36" t="s">
        <v>592</v>
      </c>
      <c r="Q53" s="36"/>
      <c r="R53" s="36"/>
      <c r="S53" s="36"/>
      <c r="T53" s="36"/>
      <c r="U53" s="36"/>
      <c r="V53" s="66">
        <f>O53/K53*100</f>
        <v>169.71323529411762</v>
      </c>
      <c r="W53" s="29">
        <f>SUM(W57:W60)</f>
        <v>-2.5349999999999975</v>
      </c>
      <c r="X53" s="38"/>
    </row>
    <row r="54" spans="1:24" s="20" customFormat="1" ht="42.75" customHeight="1" x14ac:dyDescent="0.25">
      <c r="A54" s="14" t="s">
        <v>26</v>
      </c>
      <c r="B54" s="15"/>
      <c r="C54" s="16"/>
      <c r="D54" s="16"/>
      <c r="E54" s="16"/>
      <c r="F54" s="16">
        <v>35</v>
      </c>
      <c r="G54" s="16" t="s">
        <v>134</v>
      </c>
      <c r="H54" s="16" t="s">
        <v>135</v>
      </c>
      <c r="I54" s="16" t="s">
        <v>136</v>
      </c>
      <c r="J54" s="16">
        <v>16</v>
      </c>
      <c r="K54" s="16">
        <v>17.2</v>
      </c>
      <c r="L54" s="16">
        <v>0</v>
      </c>
      <c r="M54" s="16">
        <v>0</v>
      </c>
      <c r="N54" s="16">
        <v>0</v>
      </c>
      <c r="O54" s="16">
        <f>SUM(L54:N54)</f>
        <v>0</v>
      </c>
      <c r="P54" s="16" t="s">
        <v>61</v>
      </c>
      <c r="Q54" s="16"/>
      <c r="R54" s="16"/>
      <c r="S54" s="16"/>
      <c r="T54" s="16"/>
      <c r="U54" s="16"/>
      <c r="V54" s="64">
        <f t="shared" ref="V54:V59" si="7">O54/K54*100+V55</f>
        <v>148.86610807113541</v>
      </c>
      <c r="W54" s="16"/>
      <c r="X54" s="19"/>
    </row>
    <row r="55" spans="1:24" s="20" customFormat="1" ht="106.5" customHeight="1" x14ac:dyDescent="0.25">
      <c r="A55" s="14" t="s">
        <v>27</v>
      </c>
      <c r="B55" s="33" t="s">
        <v>119</v>
      </c>
      <c r="C55" s="18">
        <v>2.5</v>
      </c>
      <c r="D55" s="18">
        <v>2.5</v>
      </c>
      <c r="E55" s="18"/>
      <c r="F55" s="18">
        <v>35</v>
      </c>
      <c r="G55" s="22" t="s">
        <v>133</v>
      </c>
      <c r="H55" s="16" t="s">
        <v>59</v>
      </c>
      <c r="I55" s="16">
        <v>21.7</v>
      </c>
      <c r="J55" s="18">
        <v>16</v>
      </c>
      <c r="K55" s="18">
        <v>17.2</v>
      </c>
      <c r="L55" s="18">
        <v>0.22800000000000001</v>
      </c>
      <c r="M55" s="18">
        <v>1.2E-2</v>
      </c>
      <c r="N55" s="18">
        <v>0</v>
      </c>
      <c r="O55" s="18">
        <f t="shared" ref="O55:O60" si="8">SUM(L55:N55)</f>
        <v>0.24000000000000002</v>
      </c>
      <c r="P55" s="17" t="s">
        <v>593</v>
      </c>
      <c r="Q55" s="18">
        <f t="shared" ref="Q55:Q60" si="9">MIN(C55:E55)</f>
        <v>2.5</v>
      </c>
      <c r="R55" s="18"/>
      <c r="S55" s="18"/>
      <c r="T55" s="18"/>
      <c r="U55" s="18">
        <f t="shared" ref="U55:U60" si="10">((O55-N55)/Q55)*100</f>
        <v>9.6</v>
      </c>
      <c r="V55" s="64">
        <f t="shared" si="7"/>
        <v>148.86610807113541</v>
      </c>
      <c r="W55" s="32">
        <f t="shared" ref="W55:W60" si="11">Q55-(O55-N55)</f>
        <v>2.2599999999999998</v>
      </c>
      <c r="X55" s="19"/>
    </row>
    <row r="56" spans="1:24" s="20" customFormat="1" ht="105" customHeight="1" x14ac:dyDescent="0.25">
      <c r="A56" s="14" t="s">
        <v>28</v>
      </c>
      <c r="B56" s="21" t="s">
        <v>120</v>
      </c>
      <c r="C56" s="18">
        <v>1</v>
      </c>
      <c r="D56" s="18">
        <v>1</v>
      </c>
      <c r="E56" s="18"/>
      <c r="F56" s="18">
        <v>35</v>
      </c>
      <c r="G56" s="23" t="s">
        <v>132</v>
      </c>
      <c r="H56" s="26" t="s">
        <v>77</v>
      </c>
      <c r="I56" s="16">
        <v>21</v>
      </c>
      <c r="J56" s="18">
        <v>12.7</v>
      </c>
      <c r="K56" s="18">
        <v>13.6</v>
      </c>
      <c r="L56" s="18">
        <v>0.156</v>
      </c>
      <c r="M56" s="18">
        <v>0.182</v>
      </c>
      <c r="N56" s="24">
        <v>0</v>
      </c>
      <c r="O56" s="18">
        <f t="shared" si="8"/>
        <v>0.33799999999999997</v>
      </c>
      <c r="P56" s="17" t="s">
        <v>594</v>
      </c>
      <c r="Q56" s="18">
        <f t="shared" si="9"/>
        <v>1</v>
      </c>
      <c r="R56" s="18"/>
      <c r="S56" s="18"/>
      <c r="T56" s="18"/>
      <c r="U56" s="18">
        <f t="shared" si="10"/>
        <v>33.799999999999997</v>
      </c>
      <c r="V56" s="64">
        <f t="shared" si="7"/>
        <v>147.47075923392612</v>
      </c>
      <c r="W56" s="32">
        <f t="shared" si="11"/>
        <v>0.66200000000000003</v>
      </c>
      <c r="X56" s="19"/>
    </row>
    <row r="57" spans="1:24" s="39" customFormat="1" ht="50.25" customHeight="1" x14ac:dyDescent="0.25">
      <c r="A57" s="34" t="s">
        <v>49</v>
      </c>
      <c r="B57" s="43" t="s">
        <v>121</v>
      </c>
      <c r="C57" s="37">
        <v>2.5</v>
      </c>
      <c r="D57" s="37">
        <v>1.6</v>
      </c>
      <c r="E57" s="34"/>
      <c r="F57" s="34" t="s">
        <v>62</v>
      </c>
      <c r="G57" s="44" t="s">
        <v>129</v>
      </c>
      <c r="H57" s="45" t="s">
        <v>130</v>
      </c>
      <c r="I57" s="36" t="s">
        <v>131</v>
      </c>
      <c r="J57" s="37">
        <v>12.7</v>
      </c>
      <c r="K57" s="37">
        <v>13.6</v>
      </c>
      <c r="L57" s="37">
        <v>0.94</v>
      </c>
      <c r="M57" s="37">
        <v>0.66</v>
      </c>
      <c r="N57" s="46">
        <v>0</v>
      </c>
      <c r="O57" s="37">
        <f t="shared" si="8"/>
        <v>1.6</v>
      </c>
      <c r="P57" s="42" t="s">
        <v>595</v>
      </c>
      <c r="Q57" s="37">
        <f t="shared" si="9"/>
        <v>1.6</v>
      </c>
      <c r="R57" s="37"/>
      <c r="S57" s="37"/>
      <c r="T57" s="37"/>
      <c r="U57" s="37">
        <f t="shared" si="10"/>
        <v>100</v>
      </c>
      <c r="V57" s="66">
        <f t="shared" si="7"/>
        <v>144.98546511627904</v>
      </c>
      <c r="W57" s="28">
        <f t="shared" si="11"/>
        <v>0</v>
      </c>
      <c r="X57" s="38"/>
    </row>
    <row r="58" spans="1:24" s="20" customFormat="1" ht="77.25" customHeight="1" x14ac:dyDescent="0.25">
      <c r="A58" s="14" t="s">
        <v>68</v>
      </c>
      <c r="B58" s="21" t="s">
        <v>122</v>
      </c>
      <c r="C58" s="18">
        <v>6.3</v>
      </c>
      <c r="D58" s="18">
        <v>4</v>
      </c>
      <c r="E58" s="14"/>
      <c r="F58" s="14" t="s">
        <v>62</v>
      </c>
      <c r="G58" s="23" t="s">
        <v>127</v>
      </c>
      <c r="H58" s="26" t="s">
        <v>128</v>
      </c>
      <c r="I58" s="16" t="s">
        <v>140</v>
      </c>
      <c r="J58" s="18">
        <v>12.7</v>
      </c>
      <c r="K58" s="18">
        <v>13.6</v>
      </c>
      <c r="L58" s="18">
        <v>1.87</v>
      </c>
      <c r="M58" s="18">
        <v>1.8080000000000001</v>
      </c>
      <c r="N58" s="24">
        <v>3.919</v>
      </c>
      <c r="O58" s="18">
        <f t="shared" si="8"/>
        <v>7.5969999999999995</v>
      </c>
      <c r="P58" s="17" t="s">
        <v>596</v>
      </c>
      <c r="Q58" s="18">
        <f t="shared" si="9"/>
        <v>4</v>
      </c>
      <c r="R58" s="18"/>
      <c r="S58" s="18"/>
      <c r="T58" s="18"/>
      <c r="U58" s="18">
        <f t="shared" si="10"/>
        <v>91.949999999999989</v>
      </c>
      <c r="V58" s="64">
        <f t="shared" si="7"/>
        <v>133.22075923392612</v>
      </c>
      <c r="W58" s="32">
        <f t="shared" si="11"/>
        <v>0.32200000000000051</v>
      </c>
      <c r="X58" s="19"/>
    </row>
    <row r="59" spans="1:24" s="39" customFormat="1" ht="51" customHeight="1" x14ac:dyDescent="0.25">
      <c r="A59" s="34" t="s">
        <v>85</v>
      </c>
      <c r="B59" s="40" t="s">
        <v>123</v>
      </c>
      <c r="C59" s="37">
        <v>2.5</v>
      </c>
      <c r="D59" s="37"/>
      <c r="E59" s="34"/>
      <c r="F59" s="34" t="s">
        <v>62</v>
      </c>
      <c r="G59" s="44" t="s">
        <v>126</v>
      </c>
      <c r="H59" s="45" t="s">
        <v>61</v>
      </c>
      <c r="I59" s="36">
        <v>14.07</v>
      </c>
      <c r="J59" s="37">
        <v>16</v>
      </c>
      <c r="K59" s="37">
        <v>17.2</v>
      </c>
      <c r="L59" s="37">
        <v>0.3</v>
      </c>
      <c r="M59" s="37">
        <v>3.2250000000000001</v>
      </c>
      <c r="N59" s="46">
        <v>0</v>
      </c>
      <c r="O59" s="37">
        <f t="shared" si="8"/>
        <v>3.5249999999999999</v>
      </c>
      <c r="P59" s="36" t="s">
        <v>61</v>
      </c>
      <c r="Q59" s="37">
        <f>MIN(C59:E59)</f>
        <v>2.5</v>
      </c>
      <c r="R59" s="37"/>
      <c r="S59" s="37"/>
      <c r="T59" s="37"/>
      <c r="U59" s="37">
        <f t="shared" si="10"/>
        <v>141</v>
      </c>
      <c r="V59" s="66">
        <f t="shared" si="7"/>
        <v>77.360465116279073</v>
      </c>
      <c r="W59" s="28">
        <f t="shared" si="11"/>
        <v>-1.0249999999999999</v>
      </c>
      <c r="X59" s="38"/>
    </row>
    <row r="60" spans="1:24" s="39" customFormat="1" ht="60" customHeight="1" x14ac:dyDescent="0.25">
      <c r="A60" s="47" t="s">
        <v>86</v>
      </c>
      <c r="B60" s="43" t="s">
        <v>124</v>
      </c>
      <c r="C60" s="37">
        <v>6.3</v>
      </c>
      <c r="D60" s="37">
        <v>6.3</v>
      </c>
      <c r="E60" s="34"/>
      <c r="F60" s="34" t="s">
        <v>62</v>
      </c>
      <c r="G60" s="44" t="s">
        <v>125</v>
      </c>
      <c r="H60" s="45" t="s">
        <v>96</v>
      </c>
      <c r="I60" s="36" t="s">
        <v>141</v>
      </c>
      <c r="J60" s="37">
        <v>16</v>
      </c>
      <c r="K60" s="37">
        <v>17.2</v>
      </c>
      <c r="L60" s="37">
        <v>4.556</v>
      </c>
      <c r="M60" s="37">
        <v>3.5760000000000001</v>
      </c>
      <c r="N60" s="46">
        <v>1.649</v>
      </c>
      <c r="O60" s="37">
        <f t="shared" si="8"/>
        <v>9.7809999999999988</v>
      </c>
      <c r="P60" s="36" t="s">
        <v>597</v>
      </c>
      <c r="Q60" s="37">
        <f t="shared" si="9"/>
        <v>6.3</v>
      </c>
      <c r="R60" s="37"/>
      <c r="S60" s="37"/>
      <c r="T60" s="37"/>
      <c r="U60" s="66">
        <f t="shared" si="10"/>
        <v>129.07936507936506</v>
      </c>
      <c r="V60" s="66">
        <f>O60/K60*100</f>
        <v>56.866279069767437</v>
      </c>
      <c r="W60" s="28">
        <f t="shared" si="11"/>
        <v>-1.8319999999999981</v>
      </c>
      <c r="X60" s="38"/>
    </row>
    <row r="61" spans="1:24" s="2" customFormat="1" ht="34.5" customHeight="1" x14ac:dyDescent="0.25">
      <c r="A61" s="70" t="s">
        <v>142</v>
      </c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2"/>
    </row>
    <row r="62" spans="1:24" s="20" customFormat="1" ht="79.5" customHeight="1" x14ac:dyDescent="0.25">
      <c r="A62" s="14" t="s">
        <v>25</v>
      </c>
      <c r="B62" s="15" t="s">
        <v>143</v>
      </c>
      <c r="C62" s="16"/>
      <c r="D62" s="16"/>
      <c r="E62" s="16"/>
      <c r="F62" s="16">
        <v>35</v>
      </c>
      <c r="G62" s="16"/>
      <c r="H62" s="16" t="s">
        <v>96</v>
      </c>
      <c r="I62" s="16" t="s">
        <v>145</v>
      </c>
      <c r="J62" s="16">
        <v>16</v>
      </c>
      <c r="K62" s="16">
        <v>17.2</v>
      </c>
      <c r="L62" s="16">
        <f>SUM(L63:L67)</f>
        <v>1.0900000000000001</v>
      </c>
      <c r="M62" s="16">
        <f>SUM(M63:M67)</f>
        <v>1.9350000000000001</v>
      </c>
      <c r="N62" s="16">
        <f>SUM(N63:N67)</f>
        <v>7.0650000000000004</v>
      </c>
      <c r="O62" s="16">
        <f>SUM(O63:O67)</f>
        <v>10.09</v>
      </c>
      <c r="P62" s="17" t="s">
        <v>155</v>
      </c>
      <c r="Q62" s="16"/>
      <c r="R62" s="16"/>
      <c r="S62" s="16"/>
      <c r="T62" s="16"/>
      <c r="U62" s="16"/>
      <c r="V62" s="64">
        <f>O62/K62*100</f>
        <v>58.662790697674417</v>
      </c>
      <c r="W62" s="16">
        <f>SUM(W65:W67)</f>
        <v>2.31</v>
      </c>
      <c r="X62" s="19"/>
    </row>
    <row r="63" spans="1:24" s="20" customFormat="1" ht="37.5" customHeight="1" x14ac:dyDescent="0.25">
      <c r="A63" s="14" t="s">
        <v>26</v>
      </c>
      <c r="B63" s="15"/>
      <c r="C63" s="16"/>
      <c r="D63" s="16"/>
      <c r="E63" s="16"/>
      <c r="F63" s="16">
        <v>35</v>
      </c>
      <c r="G63" s="16" t="s">
        <v>144</v>
      </c>
      <c r="H63" s="16" t="s">
        <v>135</v>
      </c>
      <c r="I63" s="16" t="s">
        <v>146</v>
      </c>
      <c r="J63" s="16">
        <v>16</v>
      </c>
      <c r="K63" s="16">
        <v>17.2</v>
      </c>
      <c r="L63" s="16">
        <v>0</v>
      </c>
      <c r="M63" s="16">
        <v>0</v>
      </c>
      <c r="N63" s="16">
        <v>7.0650000000000004</v>
      </c>
      <c r="O63" s="18">
        <f>SUM(L63:N63)</f>
        <v>7.0650000000000004</v>
      </c>
      <c r="P63" s="16" t="s">
        <v>61</v>
      </c>
      <c r="Q63" s="18">
        <f>MIN(C63:E63)</f>
        <v>0</v>
      </c>
      <c r="R63" s="16"/>
      <c r="S63" s="16"/>
      <c r="T63" s="16"/>
      <c r="U63" s="18"/>
      <c r="V63" s="64">
        <f>O63/K63*100+V64</f>
        <v>58.662790697674424</v>
      </c>
      <c r="W63" s="32">
        <f>Q63-(O63-N63)</f>
        <v>0</v>
      </c>
      <c r="X63" s="19"/>
    </row>
    <row r="64" spans="1:24" s="39" customFormat="1" ht="68.25" customHeight="1" x14ac:dyDescent="0.25">
      <c r="A64" s="34" t="s">
        <v>27</v>
      </c>
      <c r="B64" s="40" t="s">
        <v>147</v>
      </c>
      <c r="C64" s="37">
        <v>1</v>
      </c>
      <c r="D64" s="37"/>
      <c r="E64" s="37"/>
      <c r="F64" s="37">
        <v>35</v>
      </c>
      <c r="G64" s="41" t="s">
        <v>151</v>
      </c>
      <c r="H64" s="36" t="s">
        <v>569</v>
      </c>
      <c r="I64" s="36">
        <v>0.5</v>
      </c>
      <c r="J64" s="37">
        <v>16</v>
      </c>
      <c r="K64" s="37">
        <v>17.2</v>
      </c>
      <c r="L64" s="37">
        <v>0.4</v>
      </c>
      <c r="M64" s="37">
        <v>1.9350000000000001</v>
      </c>
      <c r="N64" s="37">
        <v>0</v>
      </c>
      <c r="O64" s="37">
        <f>SUM(L64:N64)</f>
        <v>2.335</v>
      </c>
      <c r="P64" s="36" t="s">
        <v>61</v>
      </c>
      <c r="Q64" s="37">
        <f>MIN(C64:E64)</f>
        <v>1</v>
      </c>
      <c r="R64" s="37"/>
      <c r="S64" s="37"/>
      <c r="T64" s="37"/>
      <c r="U64" s="37">
        <f>((O64-N64)/Q64)*100</f>
        <v>233.5</v>
      </c>
      <c r="V64" s="66">
        <f>O64/K64*100+V65</f>
        <v>17.587209302325583</v>
      </c>
      <c r="W64" s="28">
        <f>Q64-(O64-N64)</f>
        <v>-1.335</v>
      </c>
      <c r="X64" s="38"/>
    </row>
    <row r="65" spans="1:24" s="20" customFormat="1" ht="65.25" customHeight="1" x14ac:dyDescent="0.25">
      <c r="A65" s="14" t="s">
        <v>28</v>
      </c>
      <c r="B65" s="21" t="s">
        <v>148</v>
      </c>
      <c r="C65" s="18">
        <v>1</v>
      </c>
      <c r="D65" s="18"/>
      <c r="E65" s="18"/>
      <c r="F65" s="18">
        <v>35</v>
      </c>
      <c r="G65" s="23" t="s">
        <v>152</v>
      </c>
      <c r="H65" s="26" t="s">
        <v>153</v>
      </c>
      <c r="I65" s="16">
        <v>0.92900000000000005</v>
      </c>
      <c r="J65" s="18">
        <v>16</v>
      </c>
      <c r="K65" s="18">
        <v>17.2</v>
      </c>
      <c r="L65" s="18">
        <v>0.3</v>
      </c>
      <c r="M65" s="18">
        <v>0</v>
      </c>
      <c r="N65" s="24">
        <v>0</v>
      </c>
      <c r="O65" s="18">
        <f>SUM(L65:N65)</f>
        <v>0.3</v>
      </c>
      <c r="P65" s="16" t="s">
        <v>61</v>
      </c>
      <c r="Q65" s="18">
        <f>MIN(C65:E65)</f>
        <v>1</v>
      </c>
      <c r="R65" s="18"/>
      <c r="S65" s="18"/>
      <c r="T65" s="18"/>
      <c r="U65" s="18">
        <f>((O65-N65)/Q65)*100</f>
        <v>30</v>
      </c>
      <c r="V65" s="64">
        <f>O65/K65*100+V66</f>
        <v>4.0116279069767442</v>
      </c>
      <c r="W65" s="32">
        <f>Q65-(O65-N65)</f>
        <v>0.7</v>
      </c>
      <c r="X65" s="19"/>
    </row>
    <row r="66" spans="1:24" s="20" customFormat="1" ht="78.75" customHeight="1" x14ac:dyDescent="0.25">
      <c r="A66" s="14" t="s">
        <v>49</v>
      </c>
      <c r="B66" s="33" t="s">
        <v>149</v>
      </c>
      <c r="C66" s="18">
        <v>1</v>
      </c>
      <c r="D66" s="18"/>
      <c r="E66" s="14"/>
      <c r="F66" s="14" t="s">
        <v>62</v>
      </c>
      <c r="G66" s="23" t="s">
        <v>154</v>
      </c>
      <c r="H66" s="26" t="s">
        <v>153</v>
      </c>
      <c r="I66" s="16">
        <v>0.34</v>
      </c>
      <c r="J66" s="18">
        <v>16</v>
      </c>
      <c r="K66" s="18">
        <v>17.2</v>
      </c>
      <c r="L66" s="18">
        <v>0.28999999999999998</v>
      </c>
      <c r="M66" s="18">
        <v>0</v>
      </c>
      <c r="N66" s="24">
        <v>0</v>
      </c>
      <c r="O66" s="18">
        <f>SUM(L66:N66)</f>
        <v>0.28999999999999998</v>
      </c>
      <c r="P66" s="16" t="s">
        <v>61</v>
      </c>
      <c r="Q66" s="18">
        <f>MIN(C66:E66)</f>
        <v>1</v>
      </c>
      <c r="R66" s="18"/>
      <c r="S66" s="18"/>
      <c r="T66" s="18"/>
      <c r="U66" s="18">
        <f>((O66-N66)/Q66)*100</f>
        <v>28.999999999999996</v>
      </c>
      <c r="V66" s="64">
        <f>O66/K66*100+V67</f>
        <v>2.2674418604651163</v>
      </c>
      <c r="W66" s="32">
        <f>Q66-(O66-N66)</f>
        <v>0.71</v>
      </c>
      <c r="X66" s="19"/>
    </row>
    <row r="67" spans="1:24" s="20" customFormat="1" ht="67.5" customHeight="1" x14ac:dyDescent="0.25">
      <c r="A67" s="14" t="s">
        <v>68</v>
      </c>
      <c r="B67" s="33" t="s">
        <v>150</v>
      </c>
      <c r="C67" s="18">
        <v>1</v>
      </c>
      <c r="D67" s="18"/>
      <c r="E67" s="14"/>
      <c r="F67" s="14" t="s">
        <v>62</v>
      </c>
      <c r="G67" s="23" t="s">
        <v>566</v>
      </c>
      <c r="H67" s="26" t="s">
        <v>153</v>
      </c>
      <c r="I67" s="16">
        <v>0.2</v>
      </c>
      <c r="J67" s="18">
        <v>16</v>
      </c>
      <c r="K67" s="18">
        <v>17.2</v>
      </c>
      <c r="L67" s="18">
        <v>0.1</v>
      </c>
      <c r="M67" s="18">
        <v>0</v>
      </c>
      <c r="N67" s="24">
        <v>0</v>
      </c>
      <c r="O67" s="18">
        <f>SUM(L67:N67)</f>
        <v>0.1</v>
      </c>
      <c r="P67" s="16" t="s">
        <v>61</v>
      </c>
      <c r="Q67" s="18">
        <f>MIN(C67:E67)</f>
        <v>1</v>
      </c>
      <c r="R67" s="18"/>
      <c r="S67" s="18"/>
      <c r="T67" s="18"/>
      <c r="U67" s="18">
        <f>((O67-N67)/Q67)*100</f>
        <v>10</v>
      </c>
      <c r="V67" s="64">
        <f>O67/K67*100</f>
        <v>0.58139534883720934</v>
      </c>
      <c r="W67" s="32">
        <f>Q67-(O67-N67)</f>
        <v>0.9</v>
      </c>
      <c r="X67" s="19"/>
    </row>
    <row r="68" spans="1:24" s="2" customFormat="1" ht="34.5" customHeight="1" x14ac:dyDescent="0.25">
      <c r="A68" s="70" t="s">
        <v>156</v>
      </c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2"/>
    </row>
    <row r="69" spans="1:24" s="20" customFormat="1" ht="96.75" customHeight="1" x14ac:dyDescent="0.25">
      <c r="A69" s="14" t="s">
        <v>25</v>
      </c>
      <c r="B69" s="15" t="s">
        <v>157</v>
      </c>
      <c r="C69" s="16"/>
      <c r="D69" s="16"/>
      <c r="E69" s="16"/>
      <c r="F69" s="16">
        <v>35</v>
      </c>
      <c r="G69" s="16"/>
      <c r="H69" s="16" t="s">
        <v>171</v>
      </c>
      <c r="I69" s="16" t="s">
        <v>603</v>
      </c>
      <c r="J69" s="16">
        <v>16</v>
      </c>
      <c r="K69" s="16">
        <v>17.2</v>
      </c>
      <c r="L69" s="16">
        <f>SUM(L70:L74)</f>
        <v>3.5630000000000002</v>
      </c>
      <c r="M69" s="16">
        <f>SUM(M70:M74)</f>
        <v>4.1920000000000002</v>
      </c>
      <c r="N69" s="16">
        <f>SUM(N70:N74)</f>
        <v>0.88800000000000001</v>
      </c>
      <c r="O69" s="16">
        <f>SUM(O70:O74)</f>
        <v>8.6430000000000007</v>
      </c>
      <c r="P69" s="17" t="s">
        <v>170</v>
      </c>
      <c r="Q69" s="16"/>
      <c r="R69" s="16"/>
      <c r="S69" s="16"/>
      <c r="T69" s="16"/>
      <c r="U69" s="16"/>
      <c r="V69" s="18">
        <f>O69/K69*100</f>
        <v>50.250000000000007</v>
      </c>
      <c r="W69" s="16">
        <f>SUM(W71)+W73</f>
        <v>0.35499999999999954</v>
      </c>
      <c r="X69" s="19"/>
    </row>
    <row r="70" spans="1:24" s="20" customFormat="1" ht="36" customHeight="1" x14ac:dyDescent="0.25">
      <c r="A70" s="14" t="s">
        <v>26</v>
      </c>
      <c r="B70" s="15"/>
      <c r="C70" s="16"/>
      <c r="D70" s="16"/>
      <c r="E70" s="16"/>
      <c r="F70" s="16">
        <v>35</v>
      </c>
      <c r="G70" s="16" t="s">
        <v>158</v>
      </c>
      <c r="H70" s="48" t="s">
        <v>601</v>
      </c>
      <c r="I70" s="16">
        <v>5.9119999999999999</v>
      </c>
      <c r="J70" s="16">
        <v>20</v>
      </c>
      <c r="K70" s="16">
        <v>21.5</v>
      </c>
      <c r="L70" s="16">
        <v>0</v>
      </c>
      <c r="M70" s="16">
        <v>0</v>
      </c>
      <c r="N70" s="16">
        <v>0</v>
      </c>
      <c r="O70" s="18">
        <f>SUM(L70:N70)</f>
        <v>0</v>
      </c>
      <c r="P70" s="16" t="s">
        <v>169</v>
      </c>
      <c r="Q70" s="18">
        <f>MIN(C70:E70)</f>
        <v>0</v>
      </c>
      <c r="R70" s="16"/>
      <c r="S70" s="16"/>
      <c r="T70" s="16"/>
      <c r="U70" s="18"/>
      <c r="V70" s="64">
        <f>O70/K70*100+V71</f>
        <v>50.576224554382669</v>
      </c>
      <c r="W70" s="32">
        <f>Q70-(O70-N70)</f>
        <v>0</v>
      </c>
      <c r="X70" s="19"/>
    </row>
    <row r="71" spans="1:24" s="39" customFormat="1" ht="77.25" customHeight="1" x14ac:dyDescent="0.25">
      <c r="A71" s="34" t="s">
        <v>27</v>
      </c>
      <c r="B71" s="40" t="s">
        <v>159</v>
      </c>
      <c r="C71" s="37">
        <v>4</v>
      </c>
      <c r="D71" s="37">
        <v>4</v>
      </c>
      <c r="E71" s="37"/>
      <c r="F71" s="37">
        <v>35</v>
      </c>
      <c r="G71" s="41" t="s">
        <v>160</v>
      </c>
      <c r="H71" s="36" t="s">
        <v>135</v>
      </c>
      <c r="I71" s="36" t="s">
        <v>161</v>
      </c>
      <c r="J71" s="37">
        <v>16</v>
      </c>
      <c r="K71" s="37">
        <v>17.2</v>
      </c>
      <c r="L71" s="37">
        <v>2.1</v>
      </c>
      <c r="M71" s="37">
        <v>3.633</v>
      </c>
      <c r="N71" s="37">
        <v>0.88800000000000001</v>
      </c>
      <c r="O71" s="37">
        <f>SUM(L71:N71)</f>
        <v>6.6210000000000004</v>
      </c>
      <c r="P71" s="42" t="s">
        <v>599</v>
      </c>
      <c r="Q71" s="37">
        <f>MIN(C71:E71)</f>
        <v>4</v>
      </c>
      <c r="R71" s="37"/>
      <c r="S71" s="37"/>
      <c r="T71" s="37"/>
      <c r="U71" s="37">
        <f>SUM(O71-N71)/Q71*100</f>
        <v>143.32500000000002</v>
      </c>
      <c r="V71" s="66">
        <f>O71/K71*100+V72</f>
        <v>50.576224554382669</v>
      </c>
      <c r="W71" s="28">
        <f>Q71-(O71-N71)</f>
        <v>-1.7330000000000005</v>
      </c>
      <c r="X71" s="38"/>
    </row>
    <row r="72" spans="1:24" s="20" customFormat="1" ht="64.5" customHeight="1" x14ac:dyDescent="0.25">
      <c r="A72" s="14" t="s">
        <v>28</v>
      </c>
      <c r="B72" s="33" t="s">
        <v>162</v>
      </c>
      <c r="C72" s="18">
        <v>0.63</v>
      </c>
      <c r="D72" s="18"/>
      <c r="E72" s="18"/>
      <c r="F72" s="18">
        <v>35</v>
      </c>
      <c r="G72" s="23" t="s">
        <v>163</v>
      </c>
      <c r="H72" s="26" t="s">
        <v>191</v>
      </c>
      <c r="I72" s="16">
        <v>8.5000000000000006E-2</v>
      </c>
      <c r="J72" s="18">
        <v>16</v>
      </c>
      <c r="K72" s="18">
        <v>17.2</v>
      </c>
      <c r="L72" s="18">
        <v>0</v>
      </c>
      <c r="M72" s="18">
        <v>0</v>
      </c>
      <c r="N72" s="24">
        <v>0</v>
      </c>
      <c r="O72" s="18">
        <f>SUM(L72:N72)</f>
        <v>0</v>
      </c>
      <c r="P72" s="16" t="s">
        <v>61</v>
      </c>
      <c r="Q72" s="18">
        <f>MIN(C72:E72)</f>
        <v>0.63</v>
      </c>
      <c r="R72" s="18"/>
      <c r="S72" s="18"/>
      <c r="T72" s="18"/>
      <c r="U72" s="18">
        <f t="shared" ref="U72:U74" si="12">SUM(O72-N72)/Q72*100</f>
        <v>0</v>
      </c>
      <c r="V72" s="64">
        <f>O72/K72*100+V73</f>
        <v>12.082038507871042</v>
      </c>
      <c r="W72" s="32">
        <f>Q72-(O72-N72)</f>
        <v>0.63</v>
      </c>
      <c r="X72" s="19"/>
    </row>
    <row r="73" spans="1:24" s="20" customFormat="1" ht="76.5" customHeight="1" x14ac:dyDescent="0.25">
      <c r="A73" s="14" t="s">
        <v>49</v>
      </c>
      <c r="B73" s="33" t="s">
        <v>164</v>
      </c>
      <c r="C73" s="18">
        <v>4</v>
      </c>
      <c r="D73" s="18">
        <v>4</v>
      </c>
      <c r="E73" s="14"/>
      <c r="F73" s="14" t="s">
        <v>62</v>
      </c>
      <c r="G73" s="23" t="s">
        <v>165</v>
      </c>
      <c r="H73" s="26" t="s">
        <v>96</v>
      </c>
      <c r="I73" s="16" t="s">
        <v>166</v>
      </c>
      <c r="J73" s="18">
        <v>16</v>
      </c>
      <c r="K73" s="18">
        <v>17.2</v>
      </c>
      <c r="L73" s="18">
        <v>1.353</v>
      </c>
      <c r="M73" s="18">
        <v>0.55900000000000005</v>
      </c>
      <c r="N73" s="24">
        <v>0</v>
      </c>
      <c r="O73" s="18">
        <f>SUM(L73:N73)</f>
        <v>1.9119999999999999</v>
      </c>
      <c r="P73" s="17" t="s">
        <v>600</v>
      </c>
      <c r="Q73" s="18">
        <f>MIN(C73:E73)</f>
        <v>4</v>
      </c>
      <c r="R73" s="18"/>
      <c r="S73" s="18"/>
      <c r="T73" s="18"/>
      <c r="U73" s="18">
        <f t="shared" si="12"/>
        <v>47.8</v>
      </c>
      <c r="V73" s="64">
        <f>O73/K73*100+V74</f>
        <v>12.082038507871042</v>
      </c>
      <c r="W73" s="32">
        <f>Q73-(O73-N73)</f>
        <v>2.0880000000000001</v>
      </c>
      <c r="X73" s="19"/>
    </row>
    <row r="74" spans="1:24" s="20" customFormat="1" ht="68.25" customHeight="1" x14ac:dyDescent="0.25">
      <c r="A74" s="14" t="s">
        <v>68</v>
      </c>
      <c r="B74" s="33" t="s">
        <v>167</v>
      </c>
      <c r="C74" s="18">
        <v>0.32</v>
      </c>
      <c r="D74" s="18"/>
      <c r="E74" s="14"/>
      <c r="F74" s="14" t="s">
        <v>62</v>
      </c>
      <c r="G74" s="23" t="s">
        <v>602</v>
      </c>
      <c r="H74" s="26" t="s">
        <v>168</v>
      </c>
      <c r="I74" s="16">
        <v>0.4</v>
      </c>
      <c r="J74" s="18">
        <v>10.6</v>
      </c>
      <c r="K74" s="18">
        <v>11.39</v>
      </c>
      <c r="L74" s="18">
        <v>0.11</v>
      </c>
      <c r="M74" s="18">
        <v>0</v>
      </c>
      <c r="N74" s="24">
        <v>0</v>
      </c>
      <c r="O74" s="18">
        <f>SUM(L74:N74)</f>
        <v>0.11</v>
      </c>
      <c r="P74" s="16" t="s">
        <v>168</v>
      </c>
      <c r="Q74" s="18">
        <f>MIN(C74:E74)</f>
        <v>0.32</v>
      </c>
      <c r="R74" s="18"/>
      <c r="S74" s="18"/>
      <c r="T74" s="18"/>
      <c r="U74" s="18">
        <f t="shared" si="12"/>
        <v>34.375</v>
      </c>
      <c r="V74" s="64">
        <f>O74/K74*100</f>
        <v>0.96575943810359965</v>
      </c>
      <c r="W74" s="32">
        <f>Q74-(O74-N74)</f>
        <v>0.21000000000000002</v>
      </c>
      <c r="X74" s="19"/>
    </row>
    <row r="75" spans="1:24" s="2" customFormat="1" ht="34.5" customHeight="1" x14ac:dyDescent="0.25">
      <c r="A75" s="70" t="s">
        <v>172</v>
      </c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2"/>
    </row>
    <row r="76" spans="1:24" s="31" customFormat="1" ht="93" customHeight="1" x14ac:dyDescent="0.25">
      <c r="A76" s="27" t="s">
        <v>25</v>
      </c>
      <c r="B76" s="55" t="s">
        <v>173</v>
      </c>
      <c r="C76" s="29"/>
      <c r="D76" s="29"/>
      <c r="E76" s="29"/>
      <c r="F76" s="29">
        <v>35</v>
      </c>
      <c r="G76" s="29"/>
      <c r="H76" s="29" t="s">
        <v>678</v>
      </c>
      <c r="I76" s="29" t="s">
        <v>679</v>
      </c>
      <c r="J76" s="29">
        <v>12.7</v>
      </c>
      <c r="K76" s="29">
        <v>13.6</v>
      </c>
      <c r="L76" s="29">
        <f>SUM(L77:L82)</f>
        <v>6.7059999999999986</v>
      </c>
      <c r="M76" s="29">
        <f>SUM(M77:M82)</f>
        <v>2.2730000000000001</v>
      </c>
      <c r="N76" s="29">
        <f>SUM(N77:N82)</f>
        <v>4.5430000000000001</v>
      </c>
      <c r="O76" s="29">
        <f>SUM(O77:O82)</f>
        <v>13.522</v>
      </c>
      <c r="P76" s="29" t="s">
        <v>212</v>
      </c>
      <c r="Q76" s="29"/>
      <c r="R76" s="29"/>
      <c r="S76" s="29"/>
      <c r="T76" s="29"/>
      <c r="U76" s="29"/>
      <c r="V76" s="67">
        <f>O76/K76*100</f>
        <v>99.42647058823529</v>
      </c>
      <c r="W76" s="29">
        <f>SUM(W79)</f>
        <v>-1.5650000000000004</v>
      </c>
      <c r="X76" s="30"/>
    </row>
    <row r="77" spans="1:24" s="20" customFormat="1" ht="107.25" customHeight="1" x14ac:dyDescent="0.25">
      <c r="A77" s="14" t="s">
        <v>26</v>
      </c>
      <c r="B77" s="15"/>
      <c r="C77" s="16"/>
      <c r="D77" s="16"/>
      <c r="E77" s="16"/>
      <c r="F77" s="16">
        <v>35</v>
      </c>
      <c r="G77" s="54" t="s">
        <v>664</v>
      </c>
      <c r="H77" s="50" t="s">
        <v>680</v>
      </c>
      <c r="I77" s="16" t="s">
        <v>175</v>
      </c>
      <c r="J77" s="16">
        <v>12.7</v>
      </c>
      <c r="K77" s="16">
        <v>13.6</v>
      </c>
      <c r="L77" s="16">
        <v>0</v>
      </c>
      <c r="M77" s="16">
        <v>0</v>
      </c>
      <c r="N77" s="16">
        <v>2.5270000000000001</v>
      </c>
      <c r="O77" s="18">
        <f t="shared" ref="O77:O82" si="13">SUM(L77:N77)</f>
        <v>2.5270000000000001</v>
      </c>
      <c r="P77" s="16" t="s">
        <v>212</v>
      </c>
      <c r="Q77" s="18">
        <f t="shared" ref="Q77:Q82" si="14">MIN(C77:E77)</f>
        <v>0</v>
      </c>
      <c r="R77" s="16"/>
      <c r="S77" s="16"/>
      <c r="T77" s="16"/>
      <c r="U77" s="18"/>
      <c r="V77" s="64">
        <f>O77/K77*100+V78</f>
        <v>97.942886456908354</v>
      </c>
      <c r="W77" s="32"/>
      <c r="X77" s="19"/>
    </row>
    <row r="78" spans="1:24" s="20" customFormat="1" ht="92.25" customHeight="1" x14ac:dyDescent="0.25">
      <c r="A78" s="14" t="s">
        <v>27</v>
      </c>
      <c r="B78" s="15" t="s">
        <v>671</v>
      </c>
      <c r="C78" s="16">
        <v>1.6</v>
      </c>
      <c r="D78" s="16"/>
      <c r="E78" s="16"/>
      <c r="F78" s="16">
        <v>35</v>
      </c>
      <c r="G78" s="54" t="s">
        <v>672</v>
      </c>
      <c r="H78" s="50" t="s">
        <v>676</v>
      </c>
      <c r="I78" s="16" t="s">
        <v>677</v>
      </c>
      <c r="J78" s="16">
        <v>12.7</v>
      </c>
      <c r="K78" s="16">
        <v>13.6</v>
      </c>
      <c r="L78" s="62">
        <v>0.01</v>
      </c>
      <c r="M78" s="16">
        <v>0</v>
      </c>
      <c r="N78" s="16">
        <v>0</v>
      </c>
      <c r="O78" s="63">
        <f t="shared" si="13"/>
        <v>0.01</v>
      </c>
      <c r="P78" s="16" t="s">
        <v>212</v>
      </c>
      <c r="Q78" s="18">
        <f t="shared" si="14"/>
        <v>1.6</v>
      </c>
      <c r="R78" s="16"/>
      <c r="S78" s="16"/>
      <c r="T78" s="16"/>
      <c r="U78" s="18">
        <f>((O78-N78)/Q78)*100</f>
        <v>0.625</v>
      </c>
      <c r="V78" s="64">
        <f>O78/K78*100+V79</f>
        <v>79.36200410396718</v>
      </c>
      <c r="W78" s="32">
        <f>Q78-(O78-N78)</f>
        <v>1.59</v>
      </c>
      <c r="X78" s="19"/>
    </row>
    <row r="79" spans="1:24" s="39" customFormat="1" ht="105.75" customHeight="1" x14ac:dyDescent="0.25">
      <c r="A79" s="34" t="s">
        <v>28</v>
      </c>
      <c r="B79" s="40" t="s">
        <v>174</v>
      </c>
      <c r="C79" s="37">
        <v>10</v>
      </c>
      <c r="D79" s="37">
        <v>6.3</v>
      </c>
      <c r="E79" s="37"/>
      <c r="F79" s="37">
        <v>35</v>
      </c>
      <c r="G79" s="41" t="s">
        <v>177</v>
      </c>
      <c r="H79" s="36" t="s">
        <v>178</v>
      </c>
      <c r="I79" s="36" t="s">
        <v>179</v>
      </c>
      <c r="J79" s="37">
        <v>12.7</v>
      </c>
      <c r="K79" s="37">
        <v>13.6</v>
      </c>
      <c r="L79" s="37">
        <v>5.6</v>
      </c>
      <c r="M79" s="37">
        <v>2.2650000000000001</v>
      </c>
      <c r="N79" s="37">
        <v>1.222</v>
      </c>
      <c r="O79" s="37">
        <f t="shared" si="13"/>
        <v>9.0869999999999997</v>
      </c>
      <c r="P79" s="42" t="s">
        <v>604</v>
      </c>
      <c r="Q79" s="37">
        <f t="shared" si="14"/>
        <v>6.3</v>
      </c>
      <c r="R79" s="37"/>
      <c r="S79" s="37"/>
      <c r="T79" s="37"/>
      <c r="U79" s="66">
        <f>((O79-N79)/Q79)*100</f>
        <v>124.84126984126985</v>
      </c>
      <c r="V79" s="66">
        <f>O79/K79*100+V80</f>
        <v>79.28847469220247</v>
      </c>
      <c r="W79" s="28">
        <f>Q79-(O79-N79)</f>
        <v>-1.5650000000000004</v>
      </c>
      <c r="X79" s="38"/>
    </row>
    <row r="80" spans="1:24" s="20" customFormat="1" ht="48.75" customHeight="1" x14ac:dyDescent="0.25">
      <c r="A80" s="14" t="s">
        <v>49</v>
      </c>
      <c r="B80" s="33" t="s">
        <v>176</v>
      </c>
      <c r="C80" s="18">
        <v>1.6</v>
      </c>
      <c r="D80" s="18">
        <v>1.6</v>
      </c>
      <c r="E80" s="18"/>
      <c r="F80" s="18">
        <v>35</v>
      </c>
      <c r="G80" s="23" t="s">
        <v>182</v>
      </c>
      <c r="H80" s="26" t="s">
        <v>61</v>
      </c>
      <c r="I80" s="16">
        <v>0.1</v>
      </c>
      <c r="J80" s="18">
        <v>16</v>
      </c>
      <c r="K80" s="18">
        <v>17.2</v>
      </c>
      <c r="L80" s="18">
        <v>0.95599999999999996</v>
      </c>
      <c r="M80" s="18">
        <v>8.0000000000000002E-3</v>
      </c>
      <c r="N80" s="24"/>
      <c r="O80" s="18">
        <f t="shared" si="13"/>
        <v>0.96399999999999997</v>
      </c>
      <c r="P80" s="17" t="s">
        <v>605</v>
      </c>
      <c r="Q80" s="18">
        <f t="shared" si="14"/>
        <v>1.6</v>
      </c>
      <c r="R80" s="18"/>
      <c r="S80" s="18"/>
      <c r="T80" s="18"/>
      <c r="U80" s="18">
        <f>((O80-N80)/Q80)*100</f>
        <v>60.249999999999993</v>
      </c>
      <c r="V80" s="64">
        <f>O80/K80*100+V81</f>
        <v>12.472298221614228</v>
      </c>
      <c r="W80" s="32">
        <f>Q80-(O80-N80)</f>
        <v>0.63600000000000012</v>
      </c>
      <c r="X80" s="19"/>
    </row>
    <row r="81" spans="1:24" s="20" customFormat="1" ht="60" customHeight="1" x14ac:dyDescent="0.25">
      <c r="A81" s="14" t="s">
        <v>68</v>
      </c>
      <c r="B81" s="33" t="s">
        <v>180</v>
      </c>
      <c r="C81" s="18">
        <v>3.2</v>
      </c>
      <c r="D81" s="18"/>
      <c r="E81" s="14"/>
      <c r="F81" s="14" t="s">
        <v>62</v>
      </c>
      <c r="G81" s="23" t="s">
        <v>670</v>
      </c>
      <c r="H81" s="26" t="s">
        <v>184</v>
      </c>
      <c r="I81" s="16">
        <v>0.02</v>
      </c>
      <c r="J81" s="18">
        <v>12.7</v>
      </c>
      <c r="K81" s="18">
        <v>13.6</v>
      </c>
      <c r="L81" s="18">
        <v>0.14000000000000001</v>
      </c>
      <c r="M81" s="18">
        <v>0</v>
      </c>
      <c r="N81" s="24">
        <v>0</v>
      </c>
      <c r="O81" s="18">
        <f t="shared" si="13"/>
        <v>0.14000000000000001</v>
      </c>
      <c r="P81" s="17" t="s">
        <v>606</v>
      </c>
      <c r="Q81" s="18">
        <f t="shared" si="14"/>
        <v>3.2</v>
      </c>
      <c r="R81" s="18"/>
      <c r="S81" s="18"/>
      <c r="T81" s="18"/>
      <c r="U81" s="18">
        <f>((O81-N81)/Q81)*100</f>
        <v>4.375</v>
      </c>
      <c r="V81" s="64">
        <f>O81/K81*100+V82</f>
        <v>6.8676470588235299</v>
      </c>
      <c r="W81" s="32">
        <f>Q81-(O81-N81)</f>
        <v>3.06</v>
      </c>
      <c r="X81" s="19"/>
    </row>
    <row r="82" spans="1:24" s="20" customFormat="1" ht="60" customHeight="1" x14ac:dyDescent="0.25">
      <c r="A82" s="14" t="s">
        <v>85</v>
      </c>
      <c r="B82" s="33"/>
      <c r="C82" s="18"/>
      <c r="D82" s="18"/>
      <c r="E82" s="14"/>
      <c r="F82" s="14" t="s">
        <v>62</v>
      </c>
      <c r="G82" s="23" t="s">
        <v>669</v>
      </c>
      <c r="H82" s="26" t="s">
        <v>128</v>
      </c>
      <c r="I82" s="16" t="s">
        <v>181</v>
      </c>
      <c r="J82" s="18">
        <v>12.7</v>
      </c>
      <c r="K82" s="18">
        <v>13.6</v>
      </c>
      <c r="L82" s="18"/>
      <c r="M82" s="18"/>
      <c r="N82" s="24">
        <v>0.79400000000000004</v>
      </c>
      <c r="O82" s="18">
        <f t="shared" si="13"/>
        <v>0.79400000000000004</v>
      </c>
      <c r="P82" s="17" t="s">
        <v>183</v>
      </c>
      <c r="Q82" s="18">
        <f t="shared" si="14"/>
        <v>0</v>
      </c>
      <c r="R82" s="18"/>
      <c r="S82" s="18"/>
      <c r="T82" s="18"/>
      <c r="U82" s="18"/>
      <c r="V82" s="64">
        <f>O82/K82*100</f>
        <v>5.8382352941176476</v>
      </c>
      <c r="W82" s="49"/>
      <c r="X82" s="19"/>
    </row>
    <row r="83" spans="1:24" s="2" customFormat="1" ht="34.5" customHeight="1" x14ac:dyDescent="0.25">
      <c r="A83" s="70" t="s">
        <v>185</v>
      </c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2"/>
    </row>
    <row r="84" spans="1:24" s="20" customFormat="1" ht="92.25" customHeight="1" x14ac:dyDescent="0.25">
      <c r="A84" s="14" t="s">
        <v>25</v>
      </c>
      <c r="B84" s="15" t="s">
        <v>186</v>
      </c>
      <c r="C84" s="16"/>
      <c r="D84" s="16"/>
      <c r="E84" s="16"/>
      <c r="F84" s="16">
        <v>35</v>
      </c>
      <c r="G84" s="16"/>
      <c r="H84" s="16" t="s">
        <v>645</v>
      </c>
      <c r="I84" s="16" t="s">
        <v>646</v>
      </c>
      <c r="J84" s="16">
        <v>20</v>
      </c>
      <c r="K84" s="16">
        <v>21.5</v>
      </c>
      <c r="L84" s="16">
        <f>SUM(L85:L87)</f>
        <v>3.3319999999999999</v>
      </c>
      <c r="M84" s="16">
        <f>SUM(M85:M87)</f>
        <v>1.163</v>
      </c>
      <c r="N84" s="16">
        <f>SUM(N85:N87)</f>
        <v>2.3660000000000001</v>
      </c>
      <c r="O84" s="16">
        <f>SUM(O85:O87)</f>
        <v>6.8609999999999989</v>
      </c>
      <c r="P84" s="17" t="s">
        <v>194</v>
      </c>
      <c r="Q84" s="16"/>
      <c r="R84" s="16"/>
      <c r="S84" s="16"/>
      <c r="T84" s="16"/>
      <c r="U84" s="16"/>
      <c r="V84" s="64">
        <f>O84/K84*100</f>
        <v>31.91162790697674</v>
      </c>
      <c r="W84" s="50">
        <f>SUM(W86:W87)</f>
        <v>1.8900000000000001</v>
      </c>
      <c r="X84" s="19"/>
    </row>
    <row r="85" spans="1:24" s="39" customFormat="1" ht="78" customHeight="1" x14ac:dyDescent="0.25">
      <c r="A85" s="34" t="s">
        <v>26</v>
      </c>
      <c r="B85" s="40" t="s">
        <v>187</v>
      </c>
      <c r="C85" s="36">
        <v>4</v>
      </c>
      <c r="D85" s="36">
        <v>4</v>
      </c>
      <c r="E85" s="36">
        <v>4</v>
      </c>
      <c r="F85" s="36">
        <v>35</v>
      </c>
      <c r="G85" s="36" t="s">
        <v>188</v>
      </c>
      <c r="H85" s="36" t="s">
        <v>647</v>
      </c>
      <c r="I85" s="36" t="s">
        <v>483</v>
      </c>
      <c r="J85" s="36">
        <v>20</v>
      </c>
      <c r="K85" s="36">
        <v>21.5</v>
      </c>
      <c r="L85" s="36">
        <v>3.222</v>
      </c>
      <c r="M85" s="36">
        <v>1.163</v>
      </c>
      <c r="N85" s="36">
        <v>0</v>
      </c>
      <c r="O85" s="37">
        <f>SUM(L85:N85)</f>
        <v>4.3849999999999998</v>
      </c>
      <c r="P85" s="42" t="s">
        <v>195</v>
      </c>
      <c r="Q85" s="37">
        <f>MIN(C85:E85)</f>
        <v>4</v>
      </c>
      <c r="R85" s="36"/>
      <c r="S85" s="36"/>
      <c r="T85" s="36"/>
      <c r="U85" s="37">
        <f>((O85-N85)/Q85)*100</f>
        <v>109.625</v>
      </c>
      <c r="V85" s="66">
        <f>O85/K85*100+V86</f>
        <v>31.911627906976744</v>
      </c>
      <c r="W85" s="28">
        <f>Q85-(O85-N85)</f>
        <v>-0.38499999999999979</v>
      </c>
      <c r="X85" s="38"/>
    </row>
    <row r="86" spans="1:24" s="20" customFormat="1" ht="58.5" customHeight="1" x14ac:dyDescent="0.25">
      <c r="A86" s="14" t="s">
        <v>27</v>
      </c>
      <c r="B86" s="33" t="s">
        <v>189</v>
      </c>
      <c r="C86" s="18">
        <v>1</v>
      </c>
      <c r="D86" s="18"/>
      <c r="E86" s="18"/>
      <c r="F86" s="18">
        <v>35</v>
      </c>
      <c r="G86" s="22" t="s">
        <v>190</v>
      </c>
      <c r="H86" s="16" t="s">
        <v>212</v>
      </c>
      <c r="I86" s="16">
        <v>4</v>
      </c>
      <c r="J86" s="16">
        <v>20</v>
      </c>
      <c r="K86" s="18">
        <v>21.5</v>
      </c>
      <c r="L86" s="18">
        <v>0.1</v>
      </c>
      <c r="M86" s="18">
        <v>0</v>
      </c>
      <c r="N86" s="18">
        <v>0</v>
      </c>
      <c r="O86" s="18">
        <f>SUM(L86:N86)</f>
        <v>0.1</v>
      </c>
      <c r="P86" s="16" t="s">
        <v>212</v>
      </c>
      <c r="Q86" s="18">
        <f>MIN(C86:E86)</f>
        <v>1</v>
      </c>
      <c r="R86" s="18"/>
      <c r="S86" s="18"/>
      <c r="T86" s="18"/>
      <c r="U86" s="18">
        <f>((O86-N86)/Q86)*100</f>
        <v>10</v>
      </c>
      <c r="V86" s="64">
        <f>O86/K86*100+V87</f>
        <v>11.516279069767442</v>
      </c>
      <c r="W86" s="32">
        <f>Q86-(O86-N86)</f>
        <v>0.9</v>
      </c>
      <c r="X86" s="19"/>
    </row>
    <row r="87" spans="1:24" s="20" customFormat="1" ht="63" customHeight="1" x14ac:dyDescent="0.25">
      <c r="A87" s="14" t="s">
        <v>28</v>
      </c>
      <c r="B87" s="33" t="s">
        <v>192</v>
      </c>
      <c r="C87" s="18">
        <v>1</v>
      </c>
      <c r="D87" s="18"/>
      <c r="E87" s="18"/>
      <c r="F87" s="18">
        <v>35</v>
      </c>
      <c r="G87" s="23" t="s">
        <v>193</v>
      </c>
      <c r="H87" s="26" t="s">
        <v>191</v>
      </c>
      <c r="I87" s="16">
        <v>9.5500000000000007</v>
      </c>
      <c r="J87" s="18">
        <v>20</v>
      </c>
      <c r="K87" s="18">
        <v>21.5</v>
      </c>
      <c r="L87" s="18">
        <v>0.01</v>
      </c>
      <c r="M87" s="18">
        <v>0</v>
      </c>
      <c r="N87" s="24">
        <v>2.3660000000000001</v>
      </c>
      <c r="O87" s="18">
        <f>SUM(L87:N87)</f>
        <v>2.3759999999999999</v>
      </c>
      <c r="P87" s="16" t="s">
        <v>191</v>
      </c>
      <c r="Q87" s="18">
        <f>MIN(C87:E87)</f>
        <v>1</v>
      </c>
      <c r="R87" s="18"/>
      <c r="S87" s="18"/>
      <c r="T87" s="18"/>
      <c r="U87" s="18">
        <f>((O87-N87)/Q87)*100</f>
        <v>0.99999999999997868</v>
      </c>
      <c r="V87" s="64">
        <f>O87/K87*100</f>
        <v>11.051162790697674</v>
      </c>
      <c r="W87" s="32">
        <f>Q87-(O87-N87)</f>
        <v>0.99000000000000021</v>
      </c>
      <c r="X87" s="19"/>
    </row>
    <row r="88" spans="1:24" s="2" customFormat="1" ht="34.5" customHeight="1" x14ac:dyDescent="0.25">
      <c r="A88" s="70" t="s">
        <v>612</v>
      </c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2"/>
    </row>
    <row r="89" spans="1:24" s="20" customFormat="1" ht="107.25" customHeight="1" x14ac:dyDescent="0.25">
      <c r="A89" s="14" t="s">
        <v>25</v>
      </c>
      <c r="B89" s="15" t="s">
        <v>196</v>
      </c>
      <c r="C89" s="16"/>
      <c r="D89" s="16"/>
      <c r="E89" s="16"/>
      <c r="F89" s="16">
        <v>35</v>
      </c>
      <c r="G89" s="16"/>
      <c r="H89" s="16" t="s">
        <v>137</v>
      </c>
      <c r="I89" s="16" t="s">
        <v>214</v>
      </c>
      <c r="J89" s="16">
        <v>12.7</v>
      </c>
      <c r="K89" s="16">
        <v>13.6</v>
      </c>
      <c r="L89" s="16">
        <f>SUM(L90:L97)</f>
        <v>5.1800000000000006</v>
      </c>
      <c r="M89" s="16">
        <f>SUM(M90:M97)</f>
        <v>0.77700000000000002</v>
      </c>
      <c r="N89" s="16">
        <f>SUM(N90:N97)</f>
        <v>0</v>
      </c>
      <c r="O89" s="16">
        <f>SUM(O90:O97)</f>
        <v>5.9569999999999999</v>
      </c>
      <c r="P89" s="17" t="s">
        <v>223</v>
      </c>
      <c r="Q89" s="16"/>
      <c r="R89" s="16"/>
      <c r="S89" s="16"/>
      <c r="T89" s="16"/>
      <c r="U89" s="16"/>
      <c r="V89" s="64">
        <f>O89/K89*100</f>
        <v>43.80147058823529</v>
      </c>
      <c r="W89" s="16">
        <f>SUM(W90:W97)</f>
        <v>6.343</v>
      </c>
      <c r="X89" s="19"/>
    </row>
    <row r="90" spans="1:24" s="39" customFormat="1" ht="121.5" customHeight="1" x14ac:dyDescent="0.25">
      <c r="A90" s="34" t="s">
        <v>26</v>
      </c>
      <c r="B90" s="40" t="s">
        <v>197</v>
      </c>
      <c r="C90" s="36">
        <v>1.6</v>
      </c>
      <c r="D90" s="36">
        <v>2.5</v>
      </c>
      <c r="E90" s="36"/>
      <c r="F90" s="36">
        <v>35</v>
      </c>
      <c r="G90" s="41" t="s">
        <v>204</v>
      </c>
      <c r="H90" s="36" t="s">
        <v>211</v>
      </c>
      <c r="I90" s="36">
        <v>7.1909999999999998</v>
      </c>
      <c r="J90" s="36">
        <v>20</v>
      </c>
      <c r="K90" s="36">
        <v>21.5</v>
      </c>
      <c r="L90" s="36">
        <v>1.58</v>
      </c>
      <c r="M90" s="36">
        <v>0.40500000000000003</v>
      </c>
      <c r="N90" s="36">
        <v>0</v>
      </c>
      <c r="O90" s="37">
        <f>SUM(L90:N90)</f>
        <v>1.9850000000000001</v>
      </c>
      <c r="P90" s="42" t="s">
        <v>217</v>
      </c>
      <c r="Q90" s="37">
        <f>MIN(C90:E90)</f>
        <v>1.6</v>
      </c>
      <c r="R90" s="36"/>
      <c r="S90" s="36"/>
      <c r="T90" s="36"/>
      <c r="U90" s="37">
        <f t="shared" ref="U90:U95" si="15">((O90-N90)/Q90)*100</f>
        <v>124.06250000000001</v>
      </c>
      <c r="V90" s="66">
        <f t="shared" ref="V90:V96" si="16">O90/K90*100+V91</f>
        <v>31.996032831737349</v>
      </c>
      <c r="W90" s="28">
        <f t="shared" ref="W90:W97" si="17">Q90-(O90-N90)</f>
        <v>-0.38500000000000001</v>
      </c>
      <c r="X90" s="38"/>
    </row>
    <row r="91" spans="1:24" s="20" customFormat="1" ht="51.75" customHeight="1" x14ac:dyDescent="0.25">
      <c r="A91" s="14" t="s">
        <v>27</v>
      </c>
      <c r="B91" s="33" t="s">
        <v>198</v>
      </c>
      <c r="C91" s="16">
        <v>2.5</v>
      </c>
      <c r="D91" s="51" t="s">
        <v>58</v>
      </c>
      <c r="E91" s="16"/>
      <c r="F91" s="16">
        <v>35</v>
      </c>
      <c r="G91" s="22" t="s">
        <v>205</v>
      </c>
      <c r="H91" s="16" t="s">
        <v>212</v>
      </c>
      <c r="I91" s="16">
        <v>19.7</v>
      </c>
      <c r="J91" s="51" t="s">
        <v>215</v>
      </c>
      <c r="K91" s="16">
        <v>13.6</v>
      </c>
      <c r="L91" s="16">
        <v>0.5</v>
      </c>
      <c r="M91" s="16">
        <v>5.1999999999999998E-2</v>
      </c>
      <c r="N91" s="16">
        <v>0</v>
      </c>
      <c r="O91" s="18">
        <f t="shared" ref="O91:O97" si="18">SUM(L91:N91)</f>
        <v>0.55200000000000005</v>
      </c>
      <c r="P91" s="17" t="s">
        <v>607</v>
      </c>
      <c r="Q91" s="18">
        <f t="shared" ref="Q91:Q97" si="19">MIN(C91:E91)</f>
        <v>2.5</v>
      </c>
      <c r="R91" s="16"/>
      <c r="S91" s="16"/>
      <c r="T91" s="16"/>
      <c r="U91" s="18">
        <f t="shared" si="15"/>
        <v>22.080000000000002</v>
      </c>
      <c r="V91" s="64">
        <f t="shared" si="16"/>
        <v>22.763474692202465</v>
      </c>
      <c r="W91" s="32">
        <f t="shared" si="17"/>
        <v>1.948</v>
      </c>
      <c r="X91" s="19"/>
    </row>
    <row r="92" spans="1:24" s="20" customFormat="1" ht="78" customHeight="1" x14ac:dyDescent="0.25">
      <c r="A92" s="14" t="s">
        <v>28</v>
      </c>
      <c r="B92" s="33" t="s">
        <v>199</v>
      </c>
      <c r="C92" s="16">
        <v>2.5</v>
      </c>
      <c r="D92" s="16">
        <v>2.5</v>
      </c>
      <c r="E92" s="16"/>
      <c r="F92" s="16">
        <v>35</v>
      </c>
      <c r="G92" s="22" t="s">
        <v>206</v>
      </c>
      <c r="H92" s="16" t="s">
        <v>191</v>
      </c>
      <c r="I92" s="16">
        <v>9.125</v>
      </c>
      <c r="J92" s="16">
        <v>20</v>
      </c>
      <c r="K92" s="16">
        <v>21.5</v>
      </c>
      <c r="L92" s="16">
        <v>0.6</v>
      </c>
      <c r="M92" s="16">
        <v>0.16400000000000001</v>
      </c>
      <c r="N92" s="16">
        <v>0</v>
      </c>
      <c r="O92" s="18">
        <f t="shared" si="18"/>
        <v>0.76400000000000001</v>
      </c>
      <c r="P92" s="17" t="s">
        <v>608</v>
      </c>
      <c r="Q92" s="18">
        <f t="shared" si="19"/>
        <v>2.5</v>
      </c>
      <c r="R92" s="16"/>
      <c r="S92" s="16"/>
      <c r="T92" s="16"/>
      <c r="U92" s="18">
        <f t="shared" si="15"/>
        <v>30.56</v>
      </c>
      <c r="V92" s="64">
        <f t="shared" si="16"/>
        <v>18.7046511627907</v>
      </c>
      <c r="W92" s="32">
        <f t="shared" si="17"/>
        <v>1.736</v>
      </c>
      <c r="X92" s="19"/>
    </row>
    <row r="93" spans="1:24" s="20" customFormat="1" ht="126" customHeight="1" x14ac:dyDescent="0.25">
      <c r="A93" s="14" t="s">
        <v>49</v>
      </c>
      <c r="B93" s="33" t="s">
        <v>200</v>
      </c>
      <c r="C93" s="51" t="s">
        <v>218</v>
      </c>
      <c r="D93" s="16">
        <v>1.6</v>
      </c>
      <c r="E93" s="16"/>
      <c r="F93" s="16">
        <v>35</v>
      </c>
      <c r="G93" s="22" t="s">
        <v>207</v>
      </c>
      <c r="H93" s="16" t="s">
        <v>191</v>
      </c>
      <c r="I93" s="16">
        <v>15.478</v>
      </c>
      <c r="J93" s="16">
        <v>20</v>
      </c>
      <c r="K93" s="16">
        <v>21.5</v>
      </c>
      <c r="L93" s="16">
        <v>0.25</v>
      </c>
      <c r="M93" s="16">
        <v>0</v>
      </c>
      <c r="N93" s="16">
        <v>0</v>
      </c>
      <c r="O93" s="18">
        <f t="shared" si="18"/>
        <v>0.25</v>
      </c>
      <c r="P93" s="16" t="s">
        <v>609</v>
      </c>
      <c r="Q93" s="18">
        <f t="shared" si="19"/>
        <v>1.6</v>
      </c>
      <c r="R93" s="16"/>
      <c r="S93" s="16"/>
      <c r="T93" s="16"/>
      <c r="U93" s="18">
        <f t="shared" si="15"/>
        <v>15.625</v>
      </c>
      <c r="V93" s="64">
        <f t="shared" si="16"/>
        <v>15.151162790697677</v>
      </c>
      <c r="W93" s="32">
        <f t="shared" si="17"/>
        <v>1.35</v>
      </c>
      <c r="X93" s="19"/>
    </row>
    <row r="94" spans="1:24" s="20" customFormat="1" ht="76.5" customHeight="1" x14ac:dyDescent="0.25">
      <c r="A94" s="14" t="s">
        <v>68</v>
      </c>
      <c r="B94" s="33" t="s">
        <v>201</v>
      </c>
      <c r="C94" s="16">
        <v>1.6</v>
      </c>
      <c r="D94" s="16">
        <v>2.5</v>
      </c>
      <c r="E94" s="16"/>
      <c r="F94" s="16">
        <v>35</v>
      </c>
      <c r="G94" s="22" t="s">
        <v>208</v>
      </c>
      <c r="H94" s="16" t="s">
        <v>61</v>
      </c>
      <c r="I94" s="51" t="s">
        <v>213</v>
      </c>
      <c r="J94" s="16">
        <v>16</v>
      </c>
      <c r="K94" s="16">
        <v>17.2</v>
      </c>
      <c r="L94" s="16">
        <v>0.8</v>
      </c>
      <c r="M94" s="16">
        <v>6.4000000000000001E-2</v>
      </c>
      <c r="N94" s="16">
        <v>0</v>
      </c>
      <c r="O94" s="18">
        <f t="shared" si="18"/>
        <v>0.8640000000000001</v>
      </c>
      <c r="P94" s="17" t="s">
        <v>610</v>
      </c>
      <c r="Q94" s="18">
        <f t="shared" si="19"/>
        <v>1.6</v>
      </c>
      <c r="R94" s="16"/>
      <c r="S94" s="16"/>
      <c r="T94" s="16"/>
      <c r="U94" s="18">
        <f t="shared" si="15"/>
        <v>54</v>
      </c>
      <c r="V94" s="64">
        <f t="shared" si="16"/>
        <v>13.988372093023258</v>
      </c>
      <c r="W94" s="32">
        <f t="shared" si="17"/>
        <v>0.73599999999999999</v>
      </c>
      <c r="X94" s="19"/>
    </row>
    <row r="95" spans="1:24" s="20" customFormat="1" ht="79.5" customHeight="1" x14ac:dyDescent="0.25">
      <c r="A95" s="14" t="s">
        <v>85</v>
      </c>
      <c r="B95" s="33" t="s">
        <v>202</v>
      </c>
      <c r="C95" s="16">
        <v>2.5</v>
      </c>
      <c r="D95" s="16">
        <v>2.5</v>
      </c>
      <c r="E95" s="16"/>
      <c r="F95" s="16">
        <v>35</v>
      </c>
      <c r="G95" s="22" t="s">
        <v>209</v>
      </c>
      <c r="H95" s="16" t="s">
        <v>61</v>
      </c>
      <c r="I95" s="16">
        <v>25.3</v>
      </c>
      <c r="J95" s="16">
        <v>16</v>
      </c>
      <c r="K95" s="16">
        <v>17.2</v>
      </c>
      <c r="L95" s="16">
        <v>1.45</v>
      </c>
      <c r="M95" s="16">
        <v>9.1999999999999998E-2</v>
      </c>
      <c r="N95" s="16">
        <v>0</v>
      </c>
      <c r="O95" s="18">
        <f t="shared" si="18"/>
        <v>1.542</v>
      </c>
      <c r="P95" s="17" t="s">
        <v>611</v>
      </c>
      <c r="Q95" s="18">
        <f t="shared" si="19"/>
        <v>2.5</v>
      </c>
      <c r="R95" s="16"/>
      <c r="S95" s="16"/>
      <c r="T95" s="16"/>
      <c r="U95" s="18">
        <f t="shared" si="15"/>
        <v>61.68</v>
      </c>
      <c r="V95" s="64">
        <f t="shared" si="16"/>
        <v>8.9651162790697683</v>
      </c>
      <c r="W95" s="32">
        <f t="shared" si="17"/>
        <v>0.95799999999999996</v>
      </c>
      <c r="X95" s="19"/>
    </row>
    <row r="96" spans="1:24" s="20" customFormat="1" ht="138" customHeight="1" x14ac:dyDescent="0.25">
      <c r="A96" s="14" t="s">
        <v>86</v>
      </c>
      <c r="B96" s="33"/>
      <c r="C96" s="18"/>
      <c r="D96" s="18"/>
      <c r="E96" s="18"/>
      <c r="F96" s="18">
        <v>35</v>
      </c>
      <c r="G96" s="22" t="s">
        <v>210</v>
      </c>
      <c r="H96" s="16" t="s">
        <v>212</v>
      </c>
      <c r="I96" s="16">
        <v>14.8</v>
      </c>
      <c r="J96" s="18">
        <v>12.7</v>
      </c>
      <c r="K96" s="18">
        <v>13.6</v>
      </c>
      <c r="L96" s="18">
        <v>0</v>
      </c>
      <c r="M96" s="18">
        <v>0</v>
      </c>
      <c r="N96" s="18">
        <v>0</v>
      </c>
      <c r="O96" s="18">
        <f t="shared" si="18"/>
        <v>0</v>
      </c>
      <c r="P96" s="17" t="s">
        <v>224</v>
      </c>
      <c r="Q96" s="18">
        <f t="shared" si="19"/>
        <v>0</v>
      </c>
      <c r="R96" s="18"/>
      <c r="S96" s="18"/>
      <c r="T96" s="18"/>
      <c r="U96" s="18"/>
      <c r="V96" s="18">
        <f t="shared" si="16"/>
        <v>0</v>
      </c>
      <c r="W96" s="32">
        <f t="shared" si="17"/>
        <v>0</v>
      </c>
      <c r="X96" s="19"/>
    </row>
    <row r="97" spans="1:24" s="20" customFormat="1" ht="30.75" customHeight="1" x14ac:dyDescent="0.25">
      <c r="A97" s="14" t="s">
        <v>216</v>
      </c>
      <c r="B97" s="33"/>
      <c r="C97" s="18"/>
      <c r="D97" s="18"/>
      <c r="E97" s="18"/>
      <c r="F97" s="18">
        <v>35</v>
      </c>
      <c r="G97" s="23" t="s">
        <v>203</v>
      </c>
      <c r="H97" s="26" t="s">
        <v>61</v>
      </c>
      <c r="I97" s="16">
        <v>29.8</v>
      </c>
      <c r="J97" s="18">
        <v>16</v>
      </c>
      <c r="K97" s="18">
        <v>17.2</v>
      </c>
      <c r="L97" s="18">
        <v>0</v>
      </c>
      <c r="M97" s="18">
        <v>0</v>
      </c>
      <c r="N97" s="24">
        <v>0</v>
      </c>
      <c r="O97" s="18">
        <f t="shared" si="18"/>
        <v>0</v>
      </c>
      <c r="P97" s="17"/>
      <c r="Q97" s="18">
        <f t="shared" si="19"/>
        <v>0</v>
      </c>
      <c r="R97" s="18"/>
      <c r="S97" s="18"/>
      <c r="T97" s="18"/>
      <c r="U97" s="18"/>
      <c r="V97" s="18">
        <f>O97/K97*100</f>
        <v>0</v>
      </c>
      <c r="W97" s="32">
        <f t="shared" si="17"/>
        <v>0</v>
      </c>
      <c r="X97" s="19"/>
    </row>
    <row r="98" spans="1:24" s="2" customFormat="1" ht="34.5" customHeight="1" x14ac:dyDescent="0.25">
      <c r="A98" s="70" t="s">
        <v>219</v>
      </c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2"/>
    </row>
    <row r="99" spans="1:24" s="20" customFormat="1" ht="105" customHeight="1" x14ac:dyDescent="0.25">
      <c r="A99" s="14" t="s">
        <v>25</v>
      </c>
      <c r="B99" s="15" t="s">
        <v>220</v>
      </c>
      <c r="C99" s="16"/>
      <c r="D99" s="16"/>
      <c r="E99" s="16"/>
      <c r="F99" s="16">
        <v>35</v>
      </c>
      <c r="G99" s="16"/>
      <c r="H99" s="16" t="s">
        <v>225</v>
      </c>
      <c r="I99" s="16">
        <v>12</v>
      </c>
      <c r="J99" s="16">
        <v>20</v>
      </c>
      <c r="K99" s="16">
        <v>21.5</v>
      </c>
      <c r="L99" s="16">
        <f>SUM(L100:L100)</f>
        <v>1.8</v>
      </c>
      <c r="M99" s="16">
        <f>SUM(M100:M100)</f>
        <v>0</v>
      </c>
      <c r="N99" s="16">
        <f>SUM(N100:N100)</f>
        <v>0.61099999999999999</v>
      </c>
      <c r="O99" s="16">
        <f>SUM(O100:O100)</f>
        <v>2.411</v>
      </c>
      <c r="P99" s="17" t="s">
        <v>240</v>
      </c>
      <c r="Q99" s="16"/>
      <c r="R99" s="16"/>
      <c r="S99" s="16"/>
      <c r="T99" s="16"/>
      <c r="U99" s="16"/>
      <c r="V99" s="64">
        <f>O99/K99*100</f>
        <v>11.213953488372093</v>
      </c>
      <c r="W99" s="16">
        <f>SUM(W100:W100)</f>
        <v>-0.8</v>
      </c>
      <c r="X99" s="19"/>
    </row>
    <row r="100" spans="1:24" s="20" customFormat="1" ht="30" customHeight="1" x14ac:dyDescent="0.25">
      <c r="A100" s="14" t="s">
        <v>26</v>
      </c>
      <c r="B100" s="33" t="s">
        <v>221</v>
      </c>
      <c r="C100" s="16">
        <v>1</v>
      </c>
      <c r="D100" s="16">
        <v>1.6</v>
      </c>
      <c r="E100" s="18"/>
      <c r="F100" s="18">
        <v>35</v>
      </c>
      <c r="G100" s="23" t="s">
        <v>222</v>
      </c>
      <c r="H100" s="26" t="s">
        <v>191</v>
      </c>
      <c r="I100" s="16">
        <v>12</v>
      </c>
      <c r="J100" s="18">
        <v>20</v>
      </c>
      <c r="K100" s="18">
        <v>21.5</v>
      </c>
      <c r="L100" s="18">
        <v>1.8</v>
      </c>
      <c r="M100" s="18">
        <v>0</v>
      </c>
      <c r="N100" s="24">
        <v>0.61099999999999999</v>
      </c>
      <c r="O100" s="18">
        <f>SUM(L100:N100)</f>
        <v>2.411</v>
      </c>
      <c r="P100" s="16" t="s">
        <v>191</v>
      </c>
      <c r="Q100" s="18">
        <f>MIN(C100:E100)</f>
        <v>1</v>
      </c>
      <c r="R100" s="18"/>
      <c r="S100" s="18"/>
      <c r="T100" s="18"/>
      <c r="U100" s="18">
        <f>((O100-N100)/Q100)*100</f>
        <v>180</v>
      </c>
      <c r="V100" s="64">
        <f>O100/K100*100</f>
        <v>11.213953488372093</v>
      </c>
      <c r="W100" s="32">
        <f>Q100-(O100-N100)</f>
        <v>-0.8</v>
      </c>
      <c r="X100" s="19"/>
    </row>
    <row r="101" spans="1:24" s="2" customFormat="1" ht="34.5" customHeight="1" x14ac:dyDescent="0.25">
      <c r="A101" s="70" t="s">
        <v>226</v>
      </c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2"/>
    </row>
    <row r="102" spans="1:24" s="20" customFormat="1" ht="106.5" customHeight="1" x14ac:dyDescent="0.25">
      <c r="A102" s="14" t="s">
        <v>25</v>
      </c>
      <c r="B102" s="15" t="s">
        <v>227</v>
      </c>
      <c r="C102" s="16"/>
      <c r="D102" s="16"/>
      <c r="E102" s="16"/>
      <c r="F102" s="16">
        <v>35</v>
      </c>
      <c r="G102" s="16"/>
      <c r="H102" s="16" t="s">
        <v>96</v>
      </c>
      <c r="I102" s="16" t="s">
        <v>237</v>
      </c>
      <c r="J102" s="16">
        <v>16</v>
      </c>
      <c r="K102" s="16">
        <v>17.2</v>
      </c>
      <c r="L102" s="16">
        <f>SUM(L103:L106)</f>
        <v>0.6180000000000001</v>
      </c>
      <c r="M102" s="16">
        <f>SUM(M103:M106)</f>
        <v>1.623</v>
      </c>
      <c r="N102" s="16">
        <f>SUM(N103:N106)</f>
        <v>0</v>
      </c>
      <c r="O102" s="16">
        <f>SUM(O103:O106)</f>
        <v>2.2409999999999997</v>
      </c>
      <c r="P102" s="17" t="s">
        <v>239</v>
      </c>
      <c r="Q102" s="16"/>
      <c r="R102" s="16"/>
      <c r="S102" s="16"/>
      <c r="T102" s="16"/>
      <c r="U102" s="16"/>
      <c r="V102" s="64">
        <f>O102/K102*100</f>
        <v>13.029069767441859</v>
      </c>
      <c r="W102" s="16">
        <f>SUM(W103:W106)</f>
        <v>1.3590000000000002</v>
      </c>
      <c r="X102" s="19"/>
    </row>
    <row r="103" spans="1:24" s="20" customFormat="1" ht="93" customHeight="1" x14ac:dyDescent="0.25">
      <c r="A103" s="14" t="s">
        <v>26</v>
      </c>
      <c r="B103" s="33" t="s">
        <v>228</v>
      </c>
      <c r="C103" s="16">
        <v>1.6</v>
      </c>
      <c r="D103" s="16">
        <v>1.8</v>
      </c>
      <c r="E103" s="16"/>
      <c r="F103" s="16">
        <v>35</v>
      </c>
      <c r="G103" s="22" t="s">
        <v>232</v>
      </c>
      <c r="H103" s="16" t="s">
        <v>191</v>
      </c>
      <c r="I103" s="16">
        <v>18.600000000000001</v>
      </c>
      <c r="J103" s="16">
        <v>20</v>
      </c>
      <c r="K103" s="16">
        <v>21.5</v>
      </c>
      <c r="L103" s="16">
        <v>0.2</v>
      </c>
      <c r="M103" s="16">
        <v>1.3919999999999999</v>
      </c>
      <c r="N103" s="16">
        <v>0</v>
      </c>
      <c r="O103" s="18">
        <f>SUM(L103:N103)</f>
        <v>1.5919999999999999</v>
      </c>
      <c r="P103" s="17" t="s">
        <v>613</v>
      </c>
      <c r="Q103" s="18">
        <f>MIN(C103:E103)</f>
        <v>1.6</v>
      </c>
      <c r="R103" s="16"/>
      <c r="S103" s="16"/>
      <c r="T103" s="16"/>
      <c r="U103" s="18">
        <f>((O103-N103)/Q103)*100</f>
        <v>99.499999999999986</v>
      </c>
      <c r="V103" s="64">
        <f>O103/K103*100+V104</f>
        <v>10.469767441860464</v>
      </c>
      <c r="W103" s="32">
        <f>Q103-(O103-N103)</f>
        <v>8.0000000000002292E-3</v>
      </c>
      <c r="X103" s="19"/>
    </row>
    <row r="104" spans="1:24" s="20" customFormat="1" ht="135.75" customHeight="1" x14ac:dyDescent="0.25">
      <c r="A104" s="14" t="s">
        <v>27</v>
      </c>
      <c r="B104" s="33" t="s">
        <v>229</v>
      </c>
      <c r="C104" s="16">
        <v>1</v>
      </c>
      <c r="D104" s="51" t="s">
        <v>58</v>
      </c>
      <c r="E104" s="16"/>
      <c r="F104" s="16">
        <v>35</v>
      </c>
      <c r="G104" s="22" t="s">
        <v>233</v>
      </c>
      <c r="H104" s="16" t="s">
        <v>191</v>
      </c>
      <c r="I104" s="51" t="s">
        <v>235</v>
      </c>
      <c r="J104" s="51" t="s">
        <v>236</v>
      </c>
      <c r="K104" s="16">
        <v>21.5</v>
      </c>
      <c r="L104" s="16">
        <v>0.378</v>
      </c>
      <c r="M104" s="16">
        <v>0.23100000000000001</v>
      </c>
      <c r="N104" s="16">
        <v>0</v>
      </c>
      <c r="O104" s="18">
        <f>SUM(L104:N104)</f>
        <v>0.60899999999999999</v>
      </c>
      <c r="P104" s="17" t="s">
        <v>614</v>
      </c>
      <c r="Q104" s="18">
        <f>MIN(C104:E104)</f>
        <v>1</v>
      </c>
      <c r="R104" s="16"/>
      <c r="S104" s="16"/>
      <c r="T104" s="16"/>
      <c r="U104" s="18">
        <f>((O104-N104)/Q104)*100</f>
        <v>60.9</v>
      </c>
      <c r="V104" s="64">
        <f>O104/K104*100+V105</f>
        <v>3.0651162790697675</v>
      </c>
      <c r="W104" s="32">
        <f>Q104-(O104-N104)</f>
        <v>0.39100000000000001</v>
      </c>
      <c r="X104" s="19"/>
    </row>
    <row r="105" spans="1:24" s="20" customFormat="1" ht="48" customHeight="1" x14ac:dyDescent="0.25">
      <c r="A105" s="14" t="s">
        <v>28</v>
      </c>
      <c r="B105" s="33" t="s">
        <v>230</v>
      </c>
      <c r="C105" s="16">
        <v>1</v>
      </c>
      <c r="D105" s="16">
        <v>1</v>
      </c>
      <c r="E105" s="16"/>
      <c r="F105" s="16">
        <v>35</v>
      </c>
      <c r="G105" s="22" t="s">
        <v>234</v>
      </c>
      <c r="H105" s="16" t="s">
        <v>61</v>
      </c>
      <c r="I105" s="16">
        <v>34.6</v>
      </c>
      <c r="J105" s="16">
        <v>16</v>
      </c>
      <c r="K105" s="16">
        <v>17.2</v>
      </c>
      <c r="L105" s="16">
        <v>0.04</v>
      </c>
      <c r="M105" s="16">
        <v>0</v>
      </c>
      <c r="N105" s="16">
        <v>0</v>
      </c>
      <c r="O105" s="18">
        <f>SUM(L105:N105)</f>
        <v>0.04</v>
      </c>
      <c r="P105" s="17" t="s">
        <v>615</v>
      </c>
      <c r="Q105" s="18">
        <f>MIN(C105:E105)</f>
        <v>1</v>
      </c>
      <c r="R105" s="16"/>
      <c r="S105" s="16"/>
      <c r="T105" s="16"/>
      <c r="U105" s="18">
        <f>((O105-N105)/Q105)*100</f>
        <v>4</v>
      </c>
      <c r="V105" s="64">
        <f>O105/K105*100+V106</f>
        <v>0.23255813953488372</v>
      </c>
      <c r="W105" s="32">
        <f>Q105-(O105-N105)</f>
        <v>0.96</v>
      </c>
      <c r="X105" s="19"/>
    </row>
    <row r="106" spans="1:24" s="20" customFormat="1" ht="152.25" customHeight="1" x14ac:dyDescent="0.25">
      <c r="A106" s="14" t="s">
        <v>49</v>
      </c>
      <c r="B106" s="33"/>
      <c r="C106" s="51"/>
      <c r="D106" s="16"/>
      <c r="E106" s="16"/>
      <c r="F106" s="16">
        <v>35</v>
      </c>
      <c r="G106" s="22" t="s">
        <v>231</v>
      </c>
      <c r="H106" s="16" t="s">
        <v>61</v>
      </c>
      <c r="I106" s="16">
        <v>46.3</v>
      </c>
      <c r="J106" s="16">
        <v>16</v>
      </c>
      <c r="K106" s="16">
        <v>17.2</v>
      </c>
      <c r="L106" s="16">
        <v>0</v>
      </c>
      <c r="M106" s="16">
        <v>0</v>
      </c>
      <c r="N106" s="16">
        <v>0</v>
      </c>
      <c r="O106" s="18">
        <f>SUM(L106:N106)</f>
        <v>0</v>
      </c>
      <c r="P106" s="17" t="s">
        <v>238</v>
      </c>
      <c r="Q106" s="18">
        <f>MIN(C106:E106)</f>
        <v>0</v>
      </c>
      <c r="R106" s="16"/>
      <c r="S106" s="16"/>
      <c r="T106" s="16"/>
      <c r="U106" s="18"/>
      <c r="V106" s="18">
        <f>O106/K106*100</f>
        <v>0</v>
      </c>
      <c r="W106" s="32">
        <f>Q106-(O106-N106)</f>
        <v>0</v>
      </c>
      <c r="X106" s="19"/>
    </row>
    <row r="107" spans="1:24" s="2" customFormat="1" ht="34.5" customHeight="1" x14ac:dyDescent="0.25">
      <c r="A107" s="70" t="s">
        <v>241</v>
      </c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2"/>
    </row>
    <row r="108" spans="1:24" s="20" customFormat="1" ht="125.25" customHeight="1" x14ac:dyDescent="0.25">
      <c r="A108" s="14" t="s">
        <v>25</v>
      </c>
      <c r="B108" s="15" t="s">
        <v>242</v>
      </c>
      <c r="C108" s="16"/>
      <c r="D108" s="16"/>
      <c r="E108" s="16"/>
      <c r="F108" s="16">
        <v>35</v>
      </c>
      <c r="G108" s="16"/>
      <c r="H108" s="16" t="s">
        <v>96</v>
      </c>
      <c r="I108" s="16" t="s">
        <v>248</v>
      </c>
      <c r="J108" s="16">
        <v>16</v>
      </c>
      <c r="K108" s="16">
        <v>17.2</v>
      </c>
      <c r="L108" s="16">
        <f>SUM(L109:L110)</f>
        <v>0.36</v>
      </c>
      <c r="M108" s="16">
        <f>SUM(M109:M110)</f>
        <v>0</v>
      </c>
      <c r="N108" s="16">
        <f>SUM(N109:N110)</f>
        <v>0</v>
      </c>
      <c r="O108" s="16">
        <f>SUM(O109:O110)</f>
        <v>0.36</v>
      </c>
      <c r="P108" s="16" t="s">
        <v>649</v>
      </c>
      <c r="Q108" s="16"/>
      <c r="R108" s="16"/>
      <c r="S108" s="16"/>
      <c r="T108" s="16"/>
      <c r="U108" s="16"/>
      <c r="V108" s="64">
        <f>O108/K108*100</f>
        <v>2.0930232558139537</v>
      </c>
      <c r="W108" s="16">
        <f>SUM(W109:W110)</f>
        <v>1.2400000000000002</v>
      </c>
      <c r="X108" s="19"/>
    </row>
    <row r="109" spans="1:24" s="20" customFormat="1" ht="48.75" customHeight="1" x14ac:dyDescent="0.25">
      <c r="A109" s="14" t="s">
        <v>26</v>
      </c>
      <c r="B109" s="33" t="s">
        <v>243</v>
      </c>
      <c r="C109" s="16">
        <v>1.6</v>
      </c>
      <c r="D109" s="16"/>
      <c r="E109" s="16"/>
      <c r="F109" s="16">
        <v>35</v>
      </c>
      <c r="G109" s="22" t="s">
        <v>245</v>
      </c>
      <c r="H109" s="16" t="s">
        <v>96</v>
      </c>
      <c r="I109" s="16" t="s">
        <v>246</v>
      </c>
      <c r="J109" s="16">
        <v>16</v>
      </c>
      <c r="K109" s="16">
        <v>17.2</v>
      </c>
      <c r="L109" s="16">
        <v>0.36</v>
      </c>
      <c r="M109" s="16">
        <v>0</v>
      </c>
      <c r="N109" s="16">
        <v>0</v>
      </c>
      <c r="O109" s="18">
        <f>SUM(L109:N109)</f>
        <v>0.36</v>
      </c>
      <c r="P109" s="48" t="s">
        <v>648</v>
      </c>
      <c r="Q109" s="18">
        <f>MIN(C109:E109)</f>
        <v>1.6</v>
      </c>
      <c r="R109" s="16"/>
      <c r="S109" s="16"/>
      <c r="T109" s="16"/>
      <c r="U109" s="18">
        <f>((O109-N109)/Q109)*100</f>
        <v>22.499999999999996</v>
      </c>
      <c r="V109" s="64">
        <f>O109/K109*100+V110</f>
        <v>2.0930232558139537</v>
      </c>
      <c r="W109" s="32">
        <f>Q109-(O109-N109)</f>
        <v>1.2400000000000002</v>
      </c>
      <c r="X109" s="19"/>
    </row>
    <row r="110" spans="1:24" s="20" customFormat="1" ht="106.5" customHeight="1" x14ac:dyDescent="0.25">
      <c r="A110" s="14" t="s">
        <v>27</v>
      </c>
      <c r="B110" s="33"/>
      <c r="C110" s="16"/>
      <c r="D110" s="51"/>
      <c r="E110" s="16"/>
      <c r="F110" s="16">
        <v>35</v>
      </c>
      <c r="G110" s="22" t="s">
        <v>244</v>
      </c>
      <c r="H110" s="16" t="s">
        <v>96</v>
      </c>
      <c r="I110" s="51" t="s">
        <v>247</v>
      </c>
      <c r="J110" s="51" t="s">
        <v>249</v>
      </c>
      <c r="K110" s="16">
        <v>17.2</v>
      </c>
      <c r="L110" s="16">
        <v>0</v>
      </c>
      <c r="M110" s="16">
        <v>0</v>
      </c>
      <c r="N110" s="16">
        <v>0</v>
      </c>
      <c r="O110" s="18">
        <f>SUM(L110:N110)</f>
        <v>0</v>
      </c>
      <c r="P110" s="17" t="s">
        <v>258</v>
      </c>
      <c r="Q110" s="18">
        <f>MIN(C110:E110)</f>
        <v>0</v>
      </c>
      <c r="R110" s="16"/>
      <c r="S110" s="16"/>
      <c r="T110" s="16"/>
      <c r="U110" s="18"/>
      <c r="V110" s="18">
        <f>O110/K110*100</f>
        <v>0</v>
      </c>
      <c r="W110" s="32">
        <f>Q110-(O110-N110)</f>
        <v>0</v>
      </c>
      <c r="X110" s="19"/>
    </row>
    <row r="111" spans="1:24" s="2" customFormat="1" ht="34.5" customHeight="1" x14ac:dyDescent="0.25">
      <c r="A111" s="70" t="s">
        <v>650</v>
      </c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2"/>
    </row>
    <row r="112" spans="1:24" s="20" customFormat="1" ht="106.5" customHeight="1" x14ac:dyDescent="0.25">
      <c r="A112" s="14" t="s">
        <v>25</v>
      </c>
      <c r="B112" s="15" t="s">
        <v>651</v>
      </c>
      <c r="C112" s="16"/>
      <c r="D112" s="16"/>
      <c r="E112" s="16"/>
      <c r="F112" s="16">
        <v>35</v>
      </c>
      <c r="G112" s="16"/>
      <c r="H112" s="16" t="s">
        <v>84</v>
      </c>
      <c r="I112" s="16" t="s">
        <v>259</v>
      </c>
      <c r="J112" s="16">
        <v>12.7</v>
      </c>
      <c r="K112" s="16">
        <v>13.6</v>
      </c>
      <c r="L112" s="16">
        <f>SUM(L113:L116)</f>
        <v>0.44400000000000001</v>
      </c>
      <c r="M112" s="16">
        <f>SUM(M113:M116)</f>
        <v>0.107</v>
      </c>
      <c r="N112" s="16">
        <f>SUM(N113:N116)</f>
        <v>0</v>
      </c>
      <c r="O112" s="16">
        <f>SUM(O113:O116)</f>
        <v>0.55100000000000005</v>
      </c>
      <c r="P112" s="17" t="s">
        <v>616</v>
      </c>
      <c r="Q112" s="16"/>
      <c r="R112" s="16"/>
      <c r="S112" s="16"/>
      <c r="T112" s="16"/>
      <c r="U112" s="16"/>
      <c r="V112" s="64">
        <f>O112/K112*100</f>
        <v>4.0514705882352944</v>
      </c>
      <c r="W112" s="16">
        <f>SUM(W113:W116)</f>
        <v>3.9489999999999998</v>
      </c>
      <c r="X112" s="19"/>
    </row>
    <row r="113" spans="1:24" s="20" customFormat="1" ht="120.75" customHeight="1" x14ac:dyDescent="0.25">
      <c r="A113" s="14" t="s">
        <v>26</v>
      </c>
      <c r="B113" s="33" t="s">
        <v>250</v>
      </c>
      <c r="C113" s="16">
        <v>1</v>
      </c>
      <c r="D113" s="16">
        <v>1</v>
      </c>
      <c r="E113" s="16"/>
      <c r="F113" s="16">
        <v>35</v>
      </c>
      <c r="G113" s="22" t="s">
        <v>254</v>
      </c>
      <c r="H113" s="16" t="s">
        <v>212</v>
      </c>
      <c r="I113" s="16">
        <v>24.8</v>
      </c>
      <c r="J113" s="16">
        <v>12.7</v>
      </c>
      <c r="K113" s="16">
        <v>13.6</v>
      </c>
      <c r="L113" s="16">
        <v>0.09</v>
      </c>
      <c r="M113" s="16">
        <v>1.0999999999999999E-2</v>
      </c>
      <c r="N113" s="16">
        <v>0</v>
      </c>
      <c r="O113" s="18">
        <f>SUM(L113:N113)</f>
        <v>0.10099999999999999</v>
      </c>
      <c r="P113" s="17" t="s">
        <v>260</v>
      </c>
      <c r="Q113" s="18">
        <f>MIN(C113:E113)</f>
        <v>1</v>
      </c>
      <c r="R113" s="16"/>
      <c r="S113" s="16"/>
      <c r="T113" s="16"/>
      <c r="U113" s="18">
        <f>((O113-N113)/Q113)*100</f>
        <v>10.1</v>
      </c>
      <c r="V113" s="64">
        <f>O113/K113*100+V114</f>
        <v>4.0514705882352953</v>
      </c>
      <c r="W113" s="32">
        <f>Q113-(O113-N113)</f>
        <v>0.89900000000000002</v>
      </c>
      <c r="X113" s="19"/>
    </row>
    <row r="114" spans="1:24" s="20" customFormat="1" ht="60.75" customHeight="1" x14ac:dyDescent="0.25">
      <c r="A114" s="14" t="s">
        <v>27</v>
      </c>
      <c r="B114" s="33" t="s">
        <v>251</v>
      </c>
      <c r="C114" s="16">
        <v>1</v>
      </c>
      <c r="D114" s="51" t="s">
        <v>218</v>
      </c>
      <c r="E114" s="16"/>
      <c r="F114" s="16">
        <v>35</v>
      </c>
      <c r="G114" s="16" t="s">
        <v>255</v>
      </c>
      <c r="H114" s="16" t="s">
        <v>212</v>
      </c>
      <c r="I114" s="16">
        <v>15.7</v>
      </c>
      <c r="J114" s="51" t="s">
        <v>215</v>
      </c>
      <c r="K114" s="16">
        <v>13.6</v>
      </c>
      <c r="L114" s="16">
        <v>0.09</v>
      </c>
      <c r="M114" s="16">
        <v>1.7999999999999999E-2</v>
      </c>
      <c r="N114" s="16">
        <v>0</v>
      </c>
      <c r="O114" s="18">
        <f>SUM(L114:N114)</f>
        <v>0.108</v>
      </c>
      <c r="P114" s="17" t="s">
        <v>617</v>
      </c>
      <c r="Q114" s="18">
        <f>MIN(C114:E114)</f>
        <v>1</v>
      </c>
      <c r="R114" s="16"/>
      <c r="S114" s="16"/>
      <c r="T114" s="16"/>
      <c r="U114" s="18">
        <f>((O114-N114)/Q114)*100</f>
        <v>10.8</v>
      </c>
      <c r="V114" s="64">
        <f>O114/K114*100+V115</f>
        <v>3.3088235294117654</v>
      </c>
      <c r="W114" s="32">
        <f>Q114-(O114-N114)</f>
        <v>0.89200000000000002</v>
      </c>
      <c r="X114" s="19"/>
    </row>
    <row r="115" spans="1:24" s="20" customFormat="1" ht="110.25" customHeight="1" x14ac:dyDescent="0.25">
      <c r="A115" s="14" t="s">
        <v>28</v>
      </c>
      <c r="B115" s="33" t="s">
        <v>252</v>
      </c>
      <c r="C115" s="16">
        <v>2.5</v>
      </c>
      <c r="D115" s="16">
        <v>2.5</v>
      </c>
      <c r="E115" s="16"/>
      <c r="F115" s="16">
        <v>35</v>
      </c>
      <c r="G115" s="16" t="s">
        <v>256</v>
      </c>
      <c r="H115" s="16" t="s">
        <v>212</v>
      </c>
      <c r="I115" s="16">
        <v>12.7</v>
      </c>
      <c r="J115" s="51" t="s">
        <v>215</v>
      </c>
      <c r="K115" s="16">
        <v>13.6</v>
      </c>
      <c r="L115" s="16">
        <v>0.26400000000000001</v>
      </c>
      <c r="M115" s="16">
        <v>7.8E-2</v>
      </c>
      <c r="N115" s="16">
        <v>0</v>
      </c>
      <c r="O115" s="18">
        <f>SUM(L115:N115)</f>
        <v>0.34200000000000003</v>
      </c>
      <c r="P115" s="16" t="s">
        <v>618</v>
      </c>
      <c r="Q115" s="18">
        <f>MIN(C115:E115)</f>
        <v>2.5</v>
      </c>
      <c r="R115" s="16"/>
      <c r="S115" s="16"/>
      <c r="T115" s="16"/>
      <c r="U115" s="18">
        <f>((O115-N115)/Q115)*100</f>
        <v>13.68</v>
      </c>
      <c r="V115" s="64">
        <f>O115/K115*100+V116</f>
        <v>2.5147058823529416</v>
      </c>
      <c r="W115" s="32">
        <f>Q115-(O115-N115)</f>
        <v>2.1579999999999999</v>
      </c>
      <c r="X115" s="19"/>
    </row>
    <row r="116" spans="1:24" s="20" customFormat="1" ht="122.25" customHeight="1" x14ac:dyDescent="0.25">
      <c r="A116" s="14" t="s">
        <v>49</v>
      </c>
      <c r="B116" s="33"/>
      <c r="C116" s="51"/>
      <c r="D116" s="16"/>
      <c r="E116" s="16"/>
      <c r="F116" s="16">
        <v>35</v>
      </c>
      <c r="G116" s="22" t="s">
        <v>253</v>
      </c>
      <c r="H116" s="16" t="s">
        <v>61</v>
      </c>
      <c r="I116" s="16">
        <v>29</v>
      </c>
      <c r="J116" s="16">
        <v>16</v>
      </c>
      <c r="K116" s="16">
        <v>17.2</v>
      </c>
      <c r="L116" s="16"/>
      <c r="M116" s="16"/>
      <c r="N116" s="16">
        <v>0</v>
      </c>
      <c r="O116" s="18">
        <f>SUM(L116:N116)</f>
        <v>0</v>
      </c>
      <c r="P116" s="17" t="s">
        <v>257</v>
      </c>
      <c r="Q116" s="18">
        <f>MIN(C116:E116)</f>
        <v>0</v>
      </c>
      <c r="R116" s="16"/>
      <c r="S116" s="16"/>
      <c r="T116" s="16"/>
      <c r="U116" s="18"/>
      <c r="V116" s="18">
        <f>O116/K116*100</f>
        <v>0</v>
      </c>
      <c r="W116" s="32">
        <f>Q116-(O116-N116)</f>
        <v>0</v>
      </c>
      <c r="X116" s="19"/>
    </row>
    <row r="117" spans="1:24" s="2" customFormat="1" ht="34.5" customHeight="1" x14ac:dyDescent="0.25">
      <c r="A117" s="70" t="s">
        <v>652</v>
      </c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2"/>
    </row>
    <row r="118" spans="1:24" s="20" customFormat="1" ht="106.5" customHeight="1" x14ac:dyDescent="0.25">
      <c r="A118" s="14" t="s">
        <v>25</v>
      </c>
      <c r="B118" s="15" t="s">
        <v>265</v>
      </c>
      <c r="C118" s="16"/>
      <c r="D118" s="16"/>
      <c r="E118" s="16"/>
      <c r="F118" s="16">
        <v>35</v>
      </c>
      <c r="G118" s="16"/>
      <c r="H118" s="16" t="s">
        <v>137</v>
      </c>
      <c r="I118" s="16" t="s">
        <v>280</v>
      </c>
      <c r="J118" s="16">
        <v>12.7</v>
      </c>
      <c r="K118" s="16">
        <v>13.6</v>
      </c>
      <c r="L118" s="16">
        <f>SUM(L119:L124)</f>
        <v>0.59499999999999997</v>
      </c>
      <c r="M118" s="16">
        <f>SUM(M119:M124)</f>
        <v>4.5999999999999999E-2</v>
      </c>
      <c r="N118" s="16">
        <f>SUM(N119:N124)</f>
        <v>0</v>
      </c>
      <c r="O118" s="16">
        <f>SUM(O119:O124)</f>
        <v>0.64100000000000001</v>
      </c>
      <c r="P118" s="17" t="s">
        <v>281</v>
      </c>
      <c r="Q118" s="16"/>
      <c r="R118" s="16"/>
      <c r="S118" s="16"/>
      <c r="T118" s="16"/>
      <c r="U118" s="16"/>
      <c r="V118" s="64">
        <f>O118/K118*100</f>
        <v>4.7132352941176476</v>
      </c>
      <c r="W118" s="16">
        <f>SUM(W119:W124)</f>
        <v>3.9590000000000001</v>
      </c>
      <c r="X118" s="19"/>
    </row>
    <row r="119" spans="1:24" s="20" customFormat="1" ht="78.75" customHeight="1" x14ac:dyDescent="0.25">
      <c r="A119" s="14" t="s">
        <v>26</v>
      </c>
      <c r="B119" s="33" t="s">
        <v>266</v>
      </c>
      <c r="C119" s="16">
        <v>1</v>
      </c>
      <c r="D119" s="16">
        <v>1</v>
      </c>
      <c r="E119" s="16"/>
      <c r="F119" s="16">
        <v>35</v>
      </c>
      <c r="G119" s="22" t="s">
        <v>270</v>
      </c>
      <c r="H119" s="16" t="s">
        <v>96</v>
      </c>
      <c r="I119" s="16" t="s">
        <v>276</v>
      </c>
      <c r="J119" s="16">
        <v>16</v>
      </c>
      <c r="K119" s="16">
        <v>17.2</v>
      </c>
      <c r="L119" s="16">
        <v>0.33</v>
      </c>
      <c r="M119" s="16">
        <v>1.7999999999999999E-2</v>
      </c>
      <c r="N119" s="16">
        <v>0</v>
      </c>
      <c r="O119" s="18">
        <f t="shared" ref="O119:O124" si="20">SUM(L119:N119)</f>
        <v>0.34800000000000003</v>
      </c>
      <c r="P119" s="17" t="s">
        <v>284</v>
      </c>
      <c r="Q119" s="18">
        <f t="shared" ref="Q119:Q124" si="21">MIN(C119:E119)</f>
        <v>1</v>
      </c>
      <c r="R119" s="16"/>
      <c r="S119" s="16"/>
      <c r="T119" s="16"/>
      <c r="U119" s="18">
        <f>((O119-N119)/Q119)*100</f>
        <v>34.800000000000004</v>
      </c>
      <c r="V119" s="64">
        <f>O119/K119*100+V120</f>
        <v>4.0945622435020521</v>
      </c>
      <c r="W119" s="32">
        <f t="shared" ref="W119:W124" si="22">Q119-(O119-N119)</f>
        <v>0.65199999999999991</v>
      </c>
      <c r="X119" s="19"/>
    </row>
    <row r="120" spans="1:24" s="20" customFormat="1" ht="64.5" customHeight="1" x14ac:dyDescent="0.25">
      <c r="A120" s="14" t="s">
        <v>27</v>
      </c>
      <c r="B120" s="33" t="s">
        <v>267</v>
      </c>
      <c r="C120" s="16">
        <v>1</v>
      </c>
      <c r="D120" s="51" t="s">
        <v>218</v>
      </c>
      <c r="E120" s="16"/>
      <c r="F120" s="16">
        <v>35</v>
      </c>
      <c r="G120" s="22" t="s">
        <v>271</v>
      </c>
      <c r="H120" s="16" t="s">
        <v>96</v>
      </c>
      <c r="I120" s="16" t="s">
        <v>277</v>
      </c>
      <c r="J120" s="51" t="s">
        <v>249</v>
      </c>
      <c r="K120" s="16">
        <v>17.2</v>
      </c>
      <c r="L120" s="16">
        <v>5.3999999999999999E-2</v>
      </c>
      <c r="M120" s="16">
        <v>0</v>
      </c>
      <c r="N120" s="16">
        <v>0</v>
      </c>
      <c r="O120" s="18">
        <f t="shared" si="20"/>
        <v>5.3999999999999999E-2</v>
      </c>
      <c r="P120" s="17" t="s">
        <v>285</v>
      </c>
      <c r="Q120" s="18">
        <f t="shared" si="21"/>
        <v>1</v>
      </c>
      <c r="R120" s="16"/>
      <c r="S120" s="16"/>
      <c r="T120" s="16"/>
      <c r="U120" s="18">
        <f>((O120-N120)/Q120)*100</f>
        <v>5.4</v>
      </c>
      <c r="V120" s="64">
        <f>O120/K120*100+V121</f>
        <v>2.0713064295485637</v>
      </c>
      <c r="W120" s="32">
        <f t="shared" si="22"/>
        <v>0.94599999999999995</v>
      </c>
      <c r="X120" s="19"/>
    </row>
    <row r="121" spans="1:24" s="20" customFormat="1" ht="123.75" customHeight="1" x14ac:dyDescent="0.25">
      <c r="A121" s="14" t="s">
        <v>28</v>
      </c>
      <c r="B121" s="33" t="s">
        <v>268</v>
      </c>
      <c r="C121" s="16">
        <v>1</v>
      </c>
      <c r="D121" s="16">
        <v>1.6</v>
      </c>
      <c r="E121" s="16"/>
      <c r="F121" s="16">
        <v>35</v>
      </c>
      <c r="G121" s="22" t="s">
        <v>272</v>
      </c>
      <c r="H121" s="16" t="s">
        <v>84</v>
      </c>
      <c r="I121" s="16" t="s">
        <v>278</v>
      </c>
      <c r="J121" s="16">
        <v>12.7</v>
      </c>
      <c r="K121" s="16">
        <v>13.6</v>
      </c>
      <c r="L121" s="16">
        <v>0.111</v>
      </c>
      <c r="M121" s="16">
        <v>0</v>
      </c>
      <c r="N121" s="16">
        <v>0</v>
      </c>
      <c r="O121" s="18">
        <f t="shared" si="20"/>
        <v>0.111</v>
      </c>
      <c r="P121" s="17" t="s">
        <v>286</v>
      </c>
      <c r="Q121" s="18">
        <f t="shared" si="21"/>
        <v>1</v>
      </c>
      <c r="R121" s="16"/>
      <c r="S121" s="16"/>
      <c r="T121" s="16"/>
      <c r="U121" s="18">
        <f>((O121-N121)/Q121)*100</f>
        <v>11.1</v>
      </c>
      <c r="V121" s="64">
        <f>O121/K121*100+V122</f>
        <v>1.7573529411764706</v>
      </c>
      <c r="W121" s="32">
        <f t="shared" si="22"/>
        <v>0.88900000000000001</v>
      </c>
      <c r="X121" s="19"/>
    </row>
    <row r="122" spans="1:24" s="20" customFormat="1" ht="47.25" customHeight="1" x14ac:dyDescent="0.25">
      <c r="A122" s="14" t="s">
        <v>49</v>
      </c>
      <c r="B122" s="33" t="s">
        <v>269</v>
      </c>
      <c r="C122" s="51" t="s">
        <v>218</v>
      </c>
      <c r="D122" s="16">
        <v>1.6</v>
      </c>
      <c r="E122" s="16"/>
      <c r="F122" s="16">
        <v>35</v>
      </c>
      <c r="G122" s="22" t="s">
        <v>273</v>
      </c>
      <c r="H122" s="16" t="s">
        <v>212</v>
      </c>
      <c r="I122" s="16">
        <v>31.5</v>
      </c>
      <c r="J122" s="16">
        <v>12.7</v>
      </c>
      <c r="K122" s="16">
        <v>13.6</v>
      </c>
      <c r="L122" s="16">
        <v>0.1</v>
      </c>
      <c r="M122" s="16">
        <v>2.8000000000000001E-2</v>
      </c>
      <c r="N122" s="16">
        <v>0</v>
      </c>
      <c r="O122" s="18">
        <f t="shared" si="20"/>
        <v>0.128</v>
      </c>
      <c r="P122" s="17" t="s">
        <v>619</v>
      </c>
      <c r="Q122" s="18">
        <f t="shared" si="21"/>
        <v>1.6</v>
      </c>
      <c r="R122" s="16"/>
      <c r="S122" s="16"/>
      <c r="T122" s="16"/>
      <c r="U122" s="18">
        <f>((O122-N122)/Q122)*100</f>
        <v>8</v>
      </c>
      <c r="V122" s="64">
        <f>O122/K122*100+V123</f>
        <v>0.94117647058823539</v>
      </c>
      <c r="W122" s="32">
        <f t="shared" si="22"/>
        <v>1.472</v>
      </c>
      <c r="X122" s="19"/>
    </row>
    <row r="123" spans="1:24" s="20" customFormat="1" ht="108" customHeight="1" x14ac:dyDescent="0.25">
      <c r="A123" s="14" t="s">
        <v>68</v>
      </c>
      <c r="B123" s="33"/>
      <c r="C123" s="16"/>
      <c r="D123" s="16"/>
      <c r="E123" s="16"/>
      <c r="F123" s="16">
        <v>35</v>
      </c>
      <c r="G123" s="22" t="s">
        <v>274</v>
      </c>
      <c r="H123" s="16" t="s">
        <v>191</v>
      </c>
      <c r="I123" s="51" t="s">
        <v>279</v>
      </c>
      <c r="J123" s="16">
        <v>20</v>
      </c>
      <c r="K123" s="16">
        <v>21.5</v>
      </c>
      <c r="L123" s="16"/>
      <c r="M123" s="16"/>
      <c r="N123" s="16">
        <v>0</v>
      </c>
      <c r="O123" s="18">
        <f t="shared" si="20"/>
        <v>0</v>
      </c>
      <c r="P123" s="17" t="s">
        <v>283</v>
      </c>
      <c r="Q123" s="18">
        <f t="shared" si="21"/>
        <v>0</v>
      </c>
      <c r="R123" s="16"/>
      <c r="S123" s="16"/>
      <c r="T123" s="16"/>
      <c r="U123" s="18">
        <v>0</v>
      </c>
      <c r="V123" s="18">
        <v>0</v>
      </c>
      <c r="W123" s="32">
        <f t="shared" si="22"/>
        <v>0</v>
      </c>
      <c r="X123" s="19"/>
    </row>
    <row r="124" spans="1:24" s="20" customFormat="1" ht="121.5" customHeight="1" x14ac:dyDescent="0.25">
      <c r="A124" s="14" t="s">
        <v>85</v>
      </c>
      <c r="B124" s="33"/>
      <c r="C124" s="16"/>
      <c r="D124" s="16"/>
      <c r="E124" s="16"/>
      <c r="F124" s="16">
        <v>35</v>
      </c>
      <c r="G124" s="22" t="s">
        <v>275</v>
      </c>
      <c r="H124" s="16" t="s">
        <v>212</v>
      </c>
      <c r="I124" s="16">
        <v>13</v>
      </c>
      <c r="J124" s="16">
        <v>12.7</v>
      </c>
      <c r="K124" s="16">
        <v>13.6</v>
      </c>
      <c r="L124" s="16"/>
      <c r="M124" s="16"/>
      <c r="N124" s="16">
        <v>0</v>
      </c>
      <c r="O124" s="18">
        <f t="shared" si="20"/>
        <v>0</v>
      </c>
      <c r="P124" s="17" t="s">
        <v>282</v>
      </c>
      <c r="Q124" s="18">
        <f t="shared" si="21"/>
        <v>0</v>
      </c>
      <c r="R124" s="16"/>
      <c r="S124" s="16"/>
      <c r="T124" s="16"/>
      <c r="U124" s="18">
        <v>0</v>
      </c>
      <c r="V124" s="18">
        <v>0</v>
      </c>
      <c r="W124" s="32">
        <f t="shared" si="22"/>
        <v>0</v>
      </c>
      <c r="X124" s="19"/>
    </row>
    <row r="125" spans="1:24" s="2" customFormat="1" ht="34.5" customHeight="1" x14ac:dyDescent="0.25">
      <c r="A125" s="70" t="s">
        <v>261</v>
      </c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2"/>
    </row>
    <row r="126" spans="1:24" s="20" customFormat="1" ht="104.25" customHeight="1" x14ac:dyDescent="0.25">
      <c r="A126" s="14" t="s">
        <v>25</v>
      </c>
      <c r="B126" s="15" t="s">
        <v>262</v>
      </c>
      <c r="C126" s="16"/>
      <c r="D126" s="16"/>
      <c r="E126" s="16"/>
      <c r="F126" s="16">
        <v>35</v>
      </c>
      <c r="G126" s="16"/>
      <c r="H126" s="16" t="s">
        <v>61</v>
      </c>
      <c r="I126" s="16">
        <v>29</v>
      </c>
      <c r="J126" s="16">
        <v>16</v>
      </c>
      <c r="K126" s="16">
        <v>17.2</v>
      </c>
      <c r="L126" s="16">
        <f>SUM(L127)</f>
        <v>0.2</v>
      </c>
      <c r="M126" s="16">
        <f t="shared" ref="M126:O126" si="23">SUM(M127)</f>
        <v>4.7E-2</v>
      </c>
      <c r="N126" s="16">
        <f t="shared" si="23"/>
        <v>0</v>
      </c>
      <c r="O126" s="16">
        <f t="shared" si="23"/>
        <v>0.247</v>
      </c>
      <c r="P126" s="17" t="s">
        <v>287</v>
      </c>
      <c r="Q126" s="16"/>
      <c r="R126" s="16"/>
      <c r="S126" s="16"/>
      <c r="T126" s="16"/>
      <c r="U126" s="16"/>
      <c r="V126" s="64">
        <f>O126/K126*100</f>
        <v>1.4360465116279071</v>
      </c>
      <c r="W126" s="16">
        <f>SUM(W127)</f>
        <v>0.753</v>
      </c>
      <c r="X126" s="19"/>
    </row>
    <row r="127" spans="1:24" s="20" customFormat="1" ht="48" customHeight="1" x14ac:dyDescent="0.25">
      <c r="A127" s="14" t="s">
        <v>26</v>
      </c>
      <c r="B127" s="33" t="s">
        <v>263</v>
      </c>
      <c r="C127" s="16">
        <v>1.6</v>
      </c>
      <c r="D127" s="16">
        <v>1</v>
      </c>
      <c r="E127" s="16"/>
      <c r="F127" s="16">
        <v>35</v>
      </c>
      <c r="G127" s="22" t="s">
        <v>264</v>
      </c>
      <c r="H127" s="16" t="s">
        <v>61</v>
      </c>
      <c r="I127" s="16">
        <v>29</v>
      </c>
      <c r="J127" s="16">
        <v>16</v>
      </c>
      <c r="K127" s="16">
        <v>17.2</v>
      </c>
      <c r="L127" s="16">
        <v>0.2</v>
      </c>
      <c r="M127" s="16">
        <v>4.7E-2</v>
      </c>
      <c r="N127" s="16">
        <v>0</v>
      </c>
      <c r="O127" s="18">
        <f>SUM(L127:N127)</f>
        <v>0.247</v>
      </c>
      <c r="P127" s="17" t="s">
        <v>620</v>
      </c>
      <c r="Q127" s="18">
        <f>MIN(C127:E127)</f>
        <v>1</v>
      </c>
      <c r="R127" s="16"/>
      <c r="S127" s="16"/>
      <c r="T127" s="16"/>
      <c r="U127" s="18">
        <f>((O127-N127)/Q127)*100</f>
        <v>24.7</v>
      </c>
      <c r="V127" s="64">
        <f>O127/K127*100</f>
        <v>1.4360465116279071</v>
      </c>
      <c r="W127" s="32">
        <f>Q127-(O127-N127)</f>
        <v>0.753</v>
      </c>
      <c r="X127" s="19"/>
    </row>
    <row r="128" spans="1:24" s="2" customFormat="1" ht="34.5" customHeight="1" x14ac:dyDescent="0.25">
      <c r="A128" s="70" t="s">
        <v>654</v>
      </c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2"/>
    </row>
    <row r="129" spans="1:24" s="20" customFormat="1" ht="111.75" customHeight="1" x14ac:dyDescent="0.25">
      <c r="A129" s="14" t="s">
        <v>25</v>
      </c>
      <c r="B129" s="15" t="s">
        <v>653</v>
      </c>
      <c r="C129" s="16"/>
      <c r="D129" s="16"/>
      <c r="E129" s="16"/>
      <c r="F129" s="16">
        <v>35</v>
      </c>
      <c r="G129" s="16"/>
      <c r="H129" s="16" t="s">
        <v>171</v>
      </c>
      <c r="I129" s="16" t="s">
        <v>306</v>
      </c>
      <c r="J129" s="16">
        <v>10.6</v>
      </c>
      <c r="K129" s="16">
        <v>11.4</v>
      </c>
      <c r="L129" s="16">
        <f>SUM(L130:L132)</f>
        <v>0.85</v>
      </c>
      <c r="M129" s="16">
        <f>SUM(M130:M132)</f>
        <v>0</v>
      </c>
      <c r="N129" s="16">
        <f>SUM(N130:N132)</f>
        <v>0</v>
      </c>
      <c r="O129" s="16">
        <f>SUM(O130:O132)</f>
        <v>0.85</v>
      </c>
      <c r="P129" s="17" t="s">
        <v>312</v>
      </c>
      <c r="Q129" s="16"/>
      <c r="R129" s="16"/>
      <c r="S129" s="16"/>
      <c r="T129" s="16"/>
      <c r="U129" s="16"/>
      <c r="V129" s="64">
        <f>O129/K129*100</f>
        <v>7.4561403508771926</v>
      </c>
      <c r="W129" s="16">
        <f>SUM(W130:W132)</f>
        <v>3.25</v>
      </c>
      <c r="X129" s="19"/>
    </row>
    <row r="130" spans="1:24" s="20" customFormat="1" ht="50.25" customHeight="1" x14ac:dyDescent="0.25">
      <c r="A130" s="14" t="s">
        <v>26</v>
      </c>
      <c r="B130" s="33" t="s">
        <v>310</v>
      </c>
      <c r="C130" s="16">
        <v>2.5</v>
      </c>
      <c r="D130" s="16">
        <v>1.6</v>
      </c>
      <c r="E130" s="16"/>
      <c r="F130" s="16">
        <v>35</v>
      </c>
      <c r="G130" s="22" t="s">
        <v>289</v>
      </c>
      <c r="H130" s="16" t="s">
        <v>61</v>
      </c>
      <c r="I130" s="16">
        <v>7.2</v>
      </c>
      <c r="J130" s="16">
        <v>16</v>
      </c>
      <c r="K130" s="16">
        <v>17.2</v>
      </c>
      <c r="L130" s="16">
        <v>0.6</v>
      </c>
      <c r="M130" s="16">
        <v>0</v>
      </c>
      <c r="N130" s="16">
        <v>0</v>
      </c>
      <c r="O130" s="18">
        <f>SUM(L130:N130)</f>
        <v>0.6</v>
      </c>
      <c r="P130" s="16" t="s">
        <v>621</v>
      </c>
      <c r="Q130" s="18">
        <f>MIN(C130:E130)</f>
        <v>1.6</v>
      </c>
      <c r="R130" s="16"/>
      <c r="S130" s="16"/>
      <c r="T130" s="16"/>
      <c r="U130" s="18">
        <f>((O130-N130)/Q130)*100</f>
        <v>37.499999999999993</v>
      </c>
      <c r="V130" s="64">
        <f>O130/K130*100+V131</f>
        <v>4.941860465116279</v>
      </c>
      <c r="W130" s="32">
        <f>Q130-(O130-N130)</f>
        <v>1</v>
      </c>
      <c r="X130" s="19"/>
    </row>
    <row r="131" spans="1:24" s="20" customFormat="1" ht="122.25" customHeight="1" x14ac:dyDescent="0.25">
      <c r="A131" s="14" t="s">
        <v>27</v>
      </c>
      <c r="B131" s="33" t="s">
        <v>288</v>
      </c>
      <c r="C131" s="16">
        <v>2.5</v>
      </c>
      <c r="D131" s="51" t="s">
        <v>58</v>
      </c>
      <c r="E131" s="16"/>
      <c r="F131" s="16">
        <v>35</v>
      </c>
      <c r="G131" s="22" t="s">
        <v>290</v>
      </c>
      <c r="H131" s="16" t="s">
        <v>96</v>
      </c>
      <c r="I131" s="16" t="s">
        <v>299</v>
      </c>
      <c r="J131" s="51" t="s">
        <v>249</v>
      </c>
      <c r="K131" s="16">
        <v>17.2</v>
      </c>
      <c r="L131" s="16">
        <v>0.25</v>
      </c>
      <c r="M131" s="16">
        <v>0</v>
      </c>
      <c r="N131" s="16">
        <v>0</v>
      </c>
      <c r="O131" s="18">
        <f>SUM(L131:N131)</f>
        <v>0.25</v>
      </c>
      <c r="P131" s="17" t="s">
        <v>311</v>
      </c>
      <c r="Q131" s="18">
        <f>MIN(C131:E131)</f>
        <v>2.5</v>
      </c>
      <c r="R131" s="16"/>
      <c r="S131" s="16"/>
      <c r="T131" s="16"/>
      <c r="U131" s="18">
        <f>((O131-N131)/Q131)*100</f>
        <v>10</v>
      </c>
      <c r="V131" s="64">
        <f>O131/K131*100+V132</f>
        <v>1.4534883720930232</v>
      </c>
      <c r="W131" s="32">
        <f>Q131-(O131-N131)</f>
        <v>2.25</v>
      </c>
      <c r="X131" s="19"/>
    </row>
    <row r="132" spans="1:24" s="20" customFormat="1" ht="109.5" customHeight="1" x14ac:dyDescent="0.25">
      <c r="A132" s="14" t="s">
        <v>28</v>
      </c>
      <c r="B132" s="33"/>
      <c r="C132" s="16"/>
      <c r="D132" s="16"/>
      <c r="E132" s="16"/>
      <c r="F132" s="16">
        <v>35</v>
      </c>
      <c r="G132" s="22" t="s">
        <v>291</v>
      </c>
      <c r="H132" s="16" t="s">
        <v>168</v>
      </c>
      <c r="I132" s="16">
        <v>42.53</v>
      </c>
      <c r="J132" s="16">
        <v>10.6</v>
      </c>
      <c r="K132" s="16">
        <v>11.4</v>
      </c>
      <c r="L132" s="16"/>
      <c r="M132" s="16"/>
      <c r="N132" s="16">
        <v>0</v>
      </c>
      <c r="O132" s="18">
        <f>SUM(L132:N132)</f>
        <v>0</v>
      </c>
      <c r="P132" s="17" t="s">
        <v>309</v>
      </c>
      <c r="Q132" s="18">
        <f>MIN(C132:E132)</f>
        <v>0</v>
      </c>
      <c r="R132" s="16"/>
      <c r="S132" s="16"/>
      <c r="T132" s="16"/>
      <c r="U132" s="18"/>
      <c r="V132" s="18">
        <f>O132/K132*100</f>
        <v>0</v>
      </c>
      <c r="W132" s="32">
        <f>Q132-(O132-N132)</f>
        <v>0</v>
      </c>
      <c r="X132" s="19"/>
    </row>
    <row r="133" spans="1:24" s="2" customFormat="1" ht="34.5" customHeight="1" x14ac:dyDescent="0.25">
      <c r="A133" s="70" t="s">
        <v>292</v>
      </c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2"/>
    </row>
    <row r="134" spans="1:24" s="20" customFormat="1" ht="107.25" customHeight="1" x14ac:dyDescent="0.25">
      <c r="A134" s="14" t="s">
        <v>25</v>
      </c>
      <c r="B134" s="15" t="s">
        <v>293</v>
      </c>
      <c r="C134" s="16"/>
      <c r="D134" s="16"/>
      <c r="E134" s="16"/>
      <c r="F134" s="16">
        <v>35</v>
      </c>
      <c r="G134" s="16"/>
      <c r="H134" s="16" t="s">
        <v>137</v>
      </c>
      <c r="I134" s="16" t="s">
        <v>307</v>
      </c>
      <c r="J134" s="16">
        <v>12.7</v>
      </c>
      <c r="K134" s="16">
        <v>13.6</v>
      </c>
      <c r="L134" s="16">
        <f>SUM(L135:L139)</f>
        <v>0.27100000000000002</v>
      </c>
      <c r="M134" s="16">
        <f>SUM(M135:M139)</f>
        <v>8.9999999999999993E-3</v>
      </c>
      <c r="N134" s="16">
        <f>SUM(N135:N139)</f>
        <v>0</v>
      </c>
      <c r="O134" s="16">
        <f>SUM(O135:O139)</f>
        <v>0.28000000000000003</v>
      </c>
      <c r="P134" s="17" t="s">
        <v>622</v>
      </c>
      <c r="Q134" s="16"/>
      <c r="R134" s="16"/>
      <c r="S134" s="16"/>
      <c r="T134" s="16"/>
      <c r="U134" s="16"/>
      <c r="V134" s="64">
        <f>O134/K134*100</f>
        <v>2.0588235294117649</v>
      </c>
      <c r="W134" s="16">
        <f>SUM(W135:W139)</f>
        <v>2.2800000000000002</v>
      </c>
      <c r="X134" s="19"/>
    </row>
    <row r="135" spans="1:24" s="20" customFormat="1" ht="63" customHeight="1" x14ac:dyDescent="0.25">
      <c r="A135" s="14" t="s">
        <v>26</v>
      </c>
      <c r="B135" s="33" t="s">
        <v>294</v>
      </c>
      <c r="C135" s="16">
        <v>1.6</v>
      </c>
      <c r="D135" s="16">
        <v>1</v>
      </c>
      <c r="E135" s="16"/>
      <c r="F135" s="16">
        <v>35</v>
      </c>
      <c r="G135" s="22" t="s">
        <v>296</v>
      </c>
      <c r="H135" s="16" t="s">
        <v>84</v>
      </c>
      <c r="I135" s="16" t="s">
        <v>305</v>
      </c>
      <c r="J135" s="16">
        <v>12.7</v>
      </c>
      <c r="K135" s="16">
        <v>13.6</v>
      </c>
      <c r="L135" s="16">
        <v>6.7000000000000004E-2</v>
      </c>
      <c r="M135" s="16">
        <v>8.9999999999999993E-3</v>
      </c>
      <c r="N135" s="16">
        <v>0</v>
      </c>
      <c r="O135" s="18">
        <f>SUM(L135:N135)</f>
        <v>7.5999999999999998E-2</v>
      </c>
      <c r="P135" s="17" t="s">
        <v>623</v>
      </c>
      <c r="Q135" s="18">
        <f>MIN(C135:E135)</f>
        <v>1</v>
      </c>
      <c r="R135" s="16"/>
      <c r="S135" s="16"/>
      <c r="T135" s="16"/>
      <c r="U135" s="18">
        <f>((O135-N135)/Q135)*100</f>
        <v>7.6</v>
      </c>
      <c r="V135" s="64">
        <f>O135/K135*100+V136</f>
        <v>2.0588235294117645</v>
      </c>
      <c r="W135" s="32">
        <f>Q135-(O135-N135)</f>
        <v>0.92400000000000004</v>
      </c>
      <c r="X135" s="19"/>
    </row>
    <row r="136" spans="1:24" s="20" customFormat="1" ht="45.75" customHeight="1" x14ac:dyDescent="0.25">
      <c r="A136" s="14" t="s">
        <v>27</v>
      </c>
      <c r="B136" s="33" t="s">
        <v>295</v>
      </c>
      <c r="C136" s="16">
        <v>1</v>
      </c>
      <c r="D136" s="51" t="s">
        <v>25</v>
      </c>
      <c r="E136" s="16"/>
      <c r="F136" s="16">
        <v>35</v>
      </c>
      <c r="G136" s="22" t="s">
        <v>297</v>
      </c>
      <c r="H136" s="16" t="s">
        <v>84</v>
      </c>
      <c r="I136" s="16" t="s">
        <v>304</v>
      </c>
      <c r="J136" s="51" t="s">
        <v>215</v>
      </c>
      <c r="K136" s="16">
        <v>13.6</v>
      </c>
      <c r="L136" s="16">
        <v>0.17899999999999999</v>
      </c>
      <c r="M136" s="16">
        <v>0</v>
      </c>
      <c r="N136" s="16">
        <v>0</v>
      </c>
      <c r="O136" s="18">
        <f>SUM(L136:N136)</f>
        <v>0.17899999999999999</v>
      </c>
      <c r="P136" s="17" t="s">
        <v>624</v>
      </c>
      <c r="Q136" s="18">
        <f>MIN(C136:E136)</f>
        <v>1</v>
      </c>
      <c r="R136" s="16"/>
      <c r="S136" s="16"/>
      <c r="T136" s="16"/>
      <c r="U136" s="18">
        <f>((O136-N136)/Q136)*100</f>
        <v>17.899999999999999</v>
      </c>
      <c r="V136" s="18">
        <f>O136/K136*100+V137</f>
        <v>1.5</v>
      </c>
      <c r="W136" s="32">
        <f>Q136-(O136-N136)</f>
        <v>0.82099999999999995</v>
      </c>
      <c r="X136" s="19"/>
    </row>
    <row r="137" spans="1:24" s="20" customFormat="1" ht="72" customHeight="1" x14ac:dyDescent="0.25">
      <c r="A137" s="14" t="s">
        <v>28</v>
      </c>
      <c r="B137" s="33" t="s">
        <v>300</v>
      </c>
      <c r="C137" s="16">
        <v>0.56000000000000005</v>
      </c>
      <c r="D137" s="16"/>
      <c r="E137" s="16"/>
      <c r="F137" s="16">
        <v>35</v>
      </c>
      <c r="G137" s="22" t="s">
        <v>301</v>
      </c>
      <c r="H137" s="16" t="s">
        <v>212</v>
      </c>
      <c r="I137" s="16">
        <v>5.3</v>
      </c>
      <c r="J137" s="16">
        <v>12.7</v>
      </c>
      <c r="K137" s="16">
        <v>13.6</v>
      </c>
      <c r="L137" s="16">
        <v>2.5000000000000001E-2</v>
      </c>
      <c r="M137" s="16">
        <v>0</v>
      </c>
      <c r="N137" s="16">
        <v>0</v>
      </c>
      <c r="O137" s="18">
        <f>SUM(L137:N137)</f>
        <v>2.5000000000000001E-2</v>
      </c>
      <c r="P137" s="16" t="s">
        <v>212</v>
      </c>
      <c r="Q137" s="18">
        <f>MIN(C137:E137)</f>
        <v>0.56000000000000005</v>
      </c>
      <c r="R137" s="16"/>
      <c r="S137" s="16"/>
      <c r="T137" s="16"/>
      <c r="U137" s="64">
        <f>((O137-N137)/Q137)*100</f>
        <v>4.4642857142857144</v>
      </c>
      <c r="V137" s="64">
        <f>O137/K137*100+V138</f>
        <v>0.18382352941176472</v>
      </c>
      <c r="W137" s="32">
        <f>Q137-(O137-N137)</f>
        <v>0.53500000000000003</v>
      </c>
      <c r="X137" s="19"/>
    </row>
    <row r="138" spans="1:24" s="20" customFormat="1" ht="75" customHeight="1" x14ac:dyDescent="0.25">
      <c r="A138" s="14" t="s">
        <v>49</v>
      </c>
      <c r="B138" s="33"/>
      <c r="C138" s="51"/>
      <c r="D138" s="16"/>
      <c r="E138" s="16"/>
      <c r="F138" s="16">
        <v>35</v>
      </c>
      <c r="G138" s="22" t="s">
        <v>302</v>
      </c>
      <c r="H138" s="16" t="s">
        <v>191</v>
      </c>
      <c r="I138" s="16">
        <v>1.25</v>
      </c>
      <c r="J138" s="16">
        <v>20</v>
      </c>
      <c r="K138" s="16">
        <v>21.5</v>
      </c>
      <c r="L138" s="16"/>
      <c r="M138" s="16"/>
      <c r="N138" s="16">
        <v>0</v>
      </c>
      <c r="O138" s="18">
        <f>SUM(L138:N138)</f>
        <v>0</v>
      </c>
      <c r="P138" s="16" t="s">
        <v>191</v>
      </c>
      <c r="Q138" s="18">
        <f>MIN(C138:E138)</f>
        <v>0</v>
      </c>
      <c r="R138" s="16"/>
      <c r="S138" s="16"/>
      <c r="T138" s="16"/>
      <c r="U138" s="18"/>
      <c r="V138" s="18">
        <f>O138/K138*100+V139</f>
        <v>0</v>
      </c>
      <c r="W138" s="32">
        <f>Q138-(O138-N138)</f>
        <v>0</v>
      </c>
      <c r="X138" s="19"/>
    </row>
    <row r="139" spans="1:24" s="20" customFormat="1" ht="108" customHeight="1" x14ac:dyDescent="0.25">
      <c r="A139" s="14" t="s">
        <v>68</v>
      </c>
      <c r="B139" s="33"/>
      <c r="C139" s="16"/>
      <c r="D139" s="16"/>
      <c r="E139" s="16"/>
      <c r="F139" s="16">
        <v>35</v>
      </c>
      <c r="G139" s="22" t="s">
        <v>298</v>
      </c>
      <c r="H139" s="16" t="s">
        <v>191</v>
      </c>
      <c r="I139" s="51" t="s">
        <v>303</v>
      </c>
      <c r="J139" s="16">
        <v>20</v>
      </c>
      <c r="K139" s="16">
        <v>21.5</v>
      </c>
      <c r="L139" s="16"/>
      <c r="M139" s="16"/>
      <c r="N139" s="16">
        <v>0</v>
      </c>
      <c r="O139" s="18">
        <f>SUM(L139:N139)</f>
        <v>0</v>
      </c>
      <c r="P139" s="17" t="s">
        <v>308</v>
      </c>
      <c r="Q139" s="18">
        <f>MIN(C139:E139)</f>
        <v>0</v>
      </c>
      <c r="R139" s="16"/>
      <c r="S139" s="16"/>
      <c r="T139" s="16"/>
      <c r="U139" s="18">
        <v>0</v>
      </c>
      <c r="V139" s="18">
        <v>0</v>
      </c>
      <c r="W139" s="32">
        <f>Q139-(O139-N139)</f>
        <v>0</v>
      </c>
      <c r="X139" s="19"/>
    </row>
    <row r="140" spans="1:24" s="2" customFormat="1" ht="34.5" customHeight="1" x14ac:dyDescent="0.25">
      <c r="A140" s="70" t="s">
        <v>322</v>
      </c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2"/>
    </row>
    <row r="141" spans="1:24" s="20" customFormat="1" ht="182.25" customHeight="1" x14ac:dyDescent="0.25">
      <c r="A141" s="14" t="s">
        <v>25</v>
      </c>
      <c r="B141" s="15" t="s">
        <v>321</v>
      </c>
      <c r="C141" s="16"/>
      <c r="D141" s="16"/>
      <c r="E141" s="16"/>
      <c r="F141" s="16">
        <v>35</v>
      </c>
      <c r="G141" s="16"/>
      <c r="H141" s="16" t="s">
        <v>96</v>
      </c>
      <c r="I141" s="16" t="s">
        <v>681</v>
      </c>
      <c r="J141" s="16">
        <v>16</v>
      </c>
      <c r="K141" s="16">
        <v>17.2</v>
      </c>
      <c r="L141" s="16">
        <f>SUM(L142:L145)</f>
        <v>0.40799999999999997</v>
      </c>
      <c r="M141" s="16">
        <f>SUM(M142:M145)</f>
        <v>2.9000000000000001E-2</v>
      </c>
      <c r="N141" s="16">
        <f>SUM(N142:N145)</f>
        <v>0</v>
      </c>
      <c r="O141" s="16">
        <f>SUM(O142:O145)</f>
        <v>0.437</v>
      </c>
      <c r="P141" s="17" t="s">
        <v>655</v>
      </c>
      <c r="Q141" s="16"/>
      <c r="R141" s="16"/>
      <c r="S141" s="16"/>
      <c r="T141" s="16"/>
      <c r="U141" s="16"/>
      <c r="V141" s="64">
        <f>O141/K141*100</f>
        <v>2.5406976744186047</v>
      </c>
      <c r="W141" s="16">
        <f>SUM(W142:W145)</f>
        <v>2.8260000000000001</v>
      </c>
      <c r="X141" s="19"/>
    </row>
    <row r="142" spans="1:24" s="20" customFormat="1" ht="75" customHeight="1" x14ac:dyDescent="0.25">
      <c r="A142" s="14" t="s">
        <v>26</v>
      </c>
      <c r="B142" s="33" t="s">
        <v>319</v>
      </c>
      <c r="C142" s="16">
        <v>4</v>
      </c>
      <c r="D142" s="16">
        <v>1.6</v>
      </c>
      <c r="E142" s="16"/>
      <c r="F142" s="16">
        <v>35</v>
      </c>
      <c r="G142" s="22" t="s">
        <v>320</v>
      </c>
      <c r="H142" s="16" t="s">
        <v>61</v>
      </c>
      <c r="I142" s="16">
        <v>26.7</v>
      </c>
      <c r="J142" s="16">
        <v>16</v>
      </c>
      <c r="K142" s="16">
        <v>17.2</v>
      </c>
      <c r="L142" s="16">
        <v>0.111</v>
      </c>
      <c r="M142" s="16">
        <v>0</v>
      </c>
      <c r="N142" s="16">
        <v>0</v>
      </c>
      <c r="O142" s="18">
        <f>SUM(L142:N142)</f>
        <v>0.111</v>
      </c>
      <c r="P142" s="17" t="s">
        <v>317</v>
      </c>
      <c r="Q142" s="18">
        <f>MIN(C142:E142)</f>
        <v>1.6</v>
      </c>
      <c r="R142" s="16"/>
      <c r="S142" s="16"/>
      <c r="T142" s="16"/>
      <c r="U142" s="64">
        <f>((O142-N142)/Q142)*100</f>
        <v>6.9374999999999991</v>
      </c>
      <c r="V142" s="64">
        <f>O142/K142*100+V143</f>
        <v>2.5406976744186047</v>
      </c>
      <c r="W142" s="32">
        <f>Q142-(O142-N142)</f>
        <v>1.4890000000000001</v>
      </c>
      <c r="X142" s="19"/>
    </row>
    <row r="143" spans="1:24" s="20" customFormat="1" ht="51" customHeight="1" x14ac:dyDescent="0.25">
      <c r="A143" s="14" t="s">
        <v>27</v>
      </c>
      <c r="B143" s="33" t="s">
        <v>313</v>
      </c>
      <c r="C143" s="16">
        <v>1.6</v>
      </c>
      <c r="D143" s="51" t="s">
        <v>316</v>
      </c>
      <c r="E143" s="16"/>
      <c r="F143" s="16">
        <v>35</v>
      </c>
      <c r="G143" s="22" t="s">
        <v>318</v>
      </c>
      <c r="H143" s="16" t="s">
        <v>96</v>
      </c>
      <c r="I143" s="16" t="s">
        <v>315</v>
      </c>
      <c r="J143" s="51" t="s">
        <v>249</v>
      </c>
      <c r="K143" s="16">
        <v>17.2</v>
      </c>
      <c r="L143" s="16">
        <v>0.29699999999999999</v>
      </c>
      <c r="M143" s="16">
        <v>2.9000000000000001E-2</v>
      </c>
      <c r="N143" s="16">
        <v>0</v>
      </c>
      <c r="O143" s="18">
        <f>SUM(L143:N143)</f>
        <v>0.32600000000000001</v>
      </c>
      <c r="P143" s="17" t="s">
        <v>625</v>
      </c>
      <c r="Q143" s="18">
        <f>MIN(C143:E143)</f>
        <v>1.6</v>
      </c>
      <c r="R143" s="16"/>
      <c r="S143" s="16"/>
      <c r="T143" s="16"/>
      <c r="U143" s="18">
        <f>((O143-N143)/Q143)*100</f>
        <v>20.375</v>
      </c>
      <c r="V143" s="64">
        <f>O143/K143*100+V144</f>
        <v>1.8953488372093024</v>
      </c>
      <c r="W143" s="32">
        <f>Q143-(O143-N143)</f>
        <v>1.274</v>
      </c>
      <c r="X143" s="19"/>
    </row>
    <row r="144" spans="1:24" s="20" customFormat="1" ht="82.5" customHeight="1" x14ac:dyDescent="0.25">
      <c r="A144" s="14" t="s">
        <v>28</v>
      </c>
      <c r="B144" s="33" t="s">
        <v>674</v>
      </c>
      <c r="C144" s="16">
        <v>6.3E-2</v>
      </c>
      <c r="D144" s="51"/>
      <c r="E144" s="16"/>
      <c r="F144" s="16">
        <v>35</v>
      </c>
      <c r="G144" s="22" t="s">
        <v>673</v>
      </c>
      <c r="H144" s="16" t="s">
        <v>61</v>
      </c>
      <c r="I144" s="16">
        <v>0.03</v>
      </c>
      <c r="J144" s="51" t="s">
        <v>249</v>
      </c>
      <c r="K144" s="16">
        <v>17.2</v>
      </c>
      <c r="L144" s="16">
        <v>0</v>
      </c>
      <c r="M144" s="16">
        <v>0</v>
      </c>
      <c r="N144" s="16">
        <v>0</v>
      </c>
      <c r="O144" s="18">
        <f>SUM(L144:N144)</f>
        <v>0</v>
      </c>
      <c r="P144" s="17" t="s">
        <v>61</v>
      </c>
      <c r="Q144" s="18">
        <f>MIN(C144:E144)</f>
        <v>6.3E-2</v>
      </c>
      <c r="R144" s="16"/>
      <c r="S144" s="16"/>
      <c r="T144" s="16"/>
      <c r="U144" s="18">
        <f>((O144-N144)/Q144)*100</f>
        <v>0</v>
      </c>
      <c r="V144" s="18">
        <f>O144/K144*100+V145</f>
        <v>0</v>
      </c>
      <c r="W144" s="32">
        <f>Q144-(O144-N144)</f>
        <v>6.3E-2</v>
      </c>
      <c r="X144" s="19"/>
    </row>
    <row r="145" spans="1:24" s="20" customFormat="1" ht="122.25" customHeight="1" x14ac:dyDescent="0.25">
      <c r="A145" s="14" t="s">
        <v>49</v>
      </c>
      <c r="B145" s="33"/>
      <c r="C145" s="16"/>
      <c r="D145" s="16"/>
      <c r="E145" s="16"/>
      <c r="F145" s="16">
        <v>35</v>
      </c>
      <c r="G145" s="22" t="s">
        <v>314</v>
      </c>
      <c r="H145" s="16" t="s">
        <v>61</v>
      </c>
      <c r="I145" s="16">
        <v>14.8</v>
      </c>
      <c r="J145" s="16">
        <v>16</v>
      </c>
      <c r="K145" s="16">
        <v>17.2</v>
      </c>
      <c r="L145" s="16">
        <v>0</v>
      </c>
      <c r="M145" s="16">
        <v>0</v>
      </c>
      <c r="N145" s="16">
        <v>0</v>
      </c>
      <c r="O145" s="18">
        <f>SUM(L145:N145)</f>
        <v>0</v>
      </c>
      <c r="P145" s="17" t="s">
        <v>656</v>
      </c>
      <c r="Q145" s="18">
        <f>MIN(C145:E145)</f>
        <v>0</v>
      </c>
      <c r="R145" s="16"/>
      <c r="S145" s="16"/>
      <c r="T145" s="16"/>
      <c r="U145" s="18"/>
      <c r="V145" s="18">
        <f>O145/K145*100</f>
        <v>0</v>
      </c>
      <c r="W145" s="32">
        <f>Q145-(O145-N145)</f>
        <v>0</v>
      </c>
      <c r="X145" s="19"/>
    </row>
    <row r="146" spans="1:24" s="2" customFormat="1" ht="34.5" customHeight="1" x14ac:dyDescent="0.25">
      <c r="A146" s="70" t="s">
        <v>352</v>
      </c>
      <c r="B146" s="71"/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2"/>
    </row>
    <row r="147" spans="1:24" s="20" customFormat="1" ht="105.75" customHeight="1" x14ac:dyDescent="0.25">
      <c r="A147" s="14" t="s">
        <v>25</v>
      </c>
      <c r="B147" s="15" t="s">
        <v>323</v>
      </c>
      <c r="C147" s="16"/>
      <c r="D147" s="16"/>
      <c r="E147" s="16"/>
      <c r="F147" s="16">
        <v>35</v>
      </c>
      <c r="G147" s="16"/>
      <c r="H147" s="16" t="s">
        <v>485</v>
      </c>
      <c r="I147" s="16" t="s">
        <v>657</v>
      </c>
      <c r="J147" s="16">
        <v>10.6</v>
      </c>
      <c r="K147" s="16">
        <v>11.4</v>
      </c>
      <c r="L147" s="16">
        <f>SUM(L148:L156)</f>
        <v>3.7770000000000001</v>
      </c>
      <c r="M147" s="16">
        <f>SUM(M148:M156)</f>
        <v>0.28500000000000003</v>
      </c>
      <c r="N147" s="16">
        <f>SUM(N148:N156)</f>
        <v>0</v>
      </c>
      <c r="O147" s="16">
        <f>SUM(O148:O156)</f>
        <v>4.0620000000000003</v>
      </c>
      <c r="P147" s="17" t="s">
        <v>497</v>
      </c>
      <c r="Q147" s="16"/>
      <c r="R147" s="16"/>
      <c r="S147" s="16"/>
      <c r="T147" s="16"/>
      <c r="U147" s="16"/>
      <c r="V147" s="64">
        <f>O147/K147*100</f>
        <v>35.631578947368418</v>
      </c>
      <c r="W147" s="16">
        <f>SUM(W148:W156)</f>
        <v>3.5280000000000005</v>
      </c>
      <c r="X147" s="19"/>
    </row>
    <row r="148" spans="1:24" s="20" customFormat="1" ht="49.5" customHeight="1" x14ac:dyDescent="0.25">
      <c r="A148" s="14" t="s">
        <v>26</v>
      </c>
      <c r="B148" s="33" t="s">
        <v>324</v>
      </c>
      <c r="C148" s="16">
        <v>1</v>
      </c>
      <c r="D148" s="16">
        <v>2.5</v>
      </c>
      <c r="E148" s="16"/>
      <c r="F148" s="16">
        <v>35</v>
      </c>
      <c r="G148" s="22" t="s">
        <v>325</v>
      </c>
      <c r="H148" s="16" t="s">
        <v>61</v>
      </c>
      <c r="I148" s="16">
        <v>6.8</v>
      </c>
      <c r="J148" s="16">
        <v>16</v>
      </c>
      <c r="K148" s="16">
        <v>17.2</v>
      </c>
      <c r="L148" s="16">
        <v>0.08</v>
      </c>
      <c r="M148" s="16">
        <v>4.0000000000000001E-3</v>
      </c>
      <c r="N148" s="16">
        <v>0</v>
      </c>
      <c r="O148" s="18">
        <f>SUM(L148:N148)</f>
        <v>8.4000000000000005E-2</v>
      </c>
      <c r="P148" s="17" t="s">
        <v>626</v>
      </c>
      <c r="Q148" s="18">
        <f>MIN(C148:E148)</f>
        <v>1</v>
      </c>
      <c r="R148" s="16"/>
      <c r="S148" s="16"/>
      <c r="T148" s="16"/>
      <c r="U148" s="18">
        <f t="shared" ref="U148:U155" si="24">((O148-N148)/Q148)*100</f>
        <v>8.4</v>
      </c>
      <c r="V148" s="64">
        <f t="shared" ref="V148:V155" si="25">O148/K148*100+V149</f>
        <v>30.43322085911117</v>
      </c>
      <c r="W148" s="32">
        <f t="shared" ref="W148:W156" si="26">Q148-(O148-N148)</f>
        <v>0.91600000000000004</v>
      </c>
      <c r="X148" s="19"/>
    </row>
    <row r="149" spans="1:24" s="39" customFormat="1" ht="108" customHeight="1" x14ac:dyDescent="0.25">
      <c r="A149" s="34" t="s">
        <v>27</v>
      </c>
      <c r="B149" s="40" t="s">
        <v>326</v>
      </c>
      <c r="C149" s="36">
        <v>1.6</v>
      </c>
      <c r="D149" s="36">
        <v>1</v>
      </c>
      <c r="E149" s="36"/>
      <c r="F149" s="36">
        <v>35</v>
      </c>
      <c r="G149" s="41" t="s">
        <v>327</v>
      </c>
      <c r="H149" s="36" t="s">
        <v>61</v>
      </c>
      <c r="I149" s="36">
        <v>17.5</v>
      </c>
      <c r="J149" s="56" t="s">
        <v>249</v>
      </c>
      <c r="K149" s="36">
        <v>17.2</v>
      </c>
      <c r="L149" s="36">
        <v>1.06</v>
      </c>
      <c r="M149" s="36">
        <v>0</v>
      </c>
      <c r="N149" s="36">
        <v>0</v>
      </c>
      <c r="O149" s="37">
        <f t="shared" ref="O149:O156" si="27">SUM(L149:N149)</f>
        <v>1.06</v>
      </c>
      <c r="P149" s="42" t="s">
        <v>498</v>
      </c>
      <c r="Q149" s="37">
        <f>MIN(C149:E149)</f>
        <v>1</v>
      </c>
      <c r="R149" s="36"/>
      <c r="S149" s="36"/>
      <c r="T149" s="36"/>
      <c r="U149" s="37">
        <f t="shared" si="24"/>
        <v>106</v>
      </c>
      <c r="V149" s="66">
        <f t="shared" si="25"/>
        <v>29.944848766087915</v>
      </c>
      <c r="W149" s="28">
        <f t="shared" si="26"/>
        <v>-6.0000000000000053E-2</v>
      </c>
      <c r="X149" s="38"/>
    </row>
    <row r="150" spans="1:24" s="20" customFormat="1" ht="76.5" customHeight="1" x14ac:dyDescent="0.25">
      <c r="A150" s="14" t="s">
        <v>28</v>
      </c>
      <c r="B150" s="33" t="s">
        <v>328</v>
      </c>
      <c r="C150" s="16">
        <v>1.6</v>
      </c>
      <c r="D150" s="16">
        <v>1.6</v>
      </c>
      <c r="E150" s="16"/>
      <c r="F150" s="16">
        <v>35</v>
      </c>
      <c r="G150" s="22" t="s">
        <v>329</v>
      </c>
      <c r="H150" s="16" t="s">
        <v>212</v>
      </c>
      <c r="I150" s="16">
        <v>20.59</v>
      </c>
      <c r="J150" s="16">
        <v>12.7</v>
      </c>
      <c r="K150" s="16">
        <v>13.6</v>
      </c>
      <c r="L150" s="16">
        <v>0.33</v>
      </c>
      <c r="M150" s="16">
        <v>3.1E-2</v>
      </c>
      <c r="N150" s="16">
        <v>0</v>
      </c>
      <c r="O150" s="18">
        <f t="shared" si="27"/>
        <v>0.36099999999999999</v>
      </c>
      <c r="P150" s="17" t="s">
        <v>499</v>
      </c>
      <c r="Q150" s="18">
        <f t="shared" ref="Q150:Q156" si="28">MIN(C150:E150)</f>
        <v>1.6</v>
      </c>
      <c r="R150" s="16"/>
      <c r="S150" s="16"/>
      <c r="T150" s="16"/>
      <c r="U150" s="64">
        <f t="shared" si="24"/>
        <v>22.5625</v>
      </c>
      <c r="V150" s="64">
        <f>O150/K150*100+V151</f>
        <v>23.782058068413498</v>
      </c>
      <c r="W150" s="32">
        <f t="shared" si="26"/>
        <v>1.2390000000000001</v>
      </c>
      <c r="X150" s="19"/>
    </row>
    <row r="151" spans="1:24" s="20" customFormat="1" ht="56.25" customHeight="1" x14ac:dyDescent="0.25">
      <c r="A151" s="14" t="s">
        <v>49</v>
      </c>
      <c r="B151" s="33" t="s">
        <v>341</v>
      </c>
      <c r="C151" s="16">
        <v>0.16</v>
      </c>
      <c r="D151" s="16"/>
      <c r="E151" s="16"/>
      <c r="F151" s="16">
        <v>35</v>
      </c>
      <c r="G151" s="22" t="s">
        <v>342</v>
      </c>
      <c r="H151" s="16" t="s">
        <v>212</v>
      </c>
      <c r="I151" s="16">
        <v>2</v>
      </c>
      <c r="J151" s="16">
        <v>12.3</v>
      </c>
      <c r="K151" s="52">
        <f>J151/0.93</f>
        <v>13.225806451612904</v>
      </c>
      <c r="L151" s="16">
        <v>8.9999999999999993E-3</v>
      </c>
      <c r="M151" s="16">
        <v>0</v>
      </c>
      <c r="N151" s="16">
        <v>0</v>
      </c>
      <c r="O151" s="18">
        <f t="shared" si="27"/>
        <v>8.9999999999999993E-3</v>
      </c>
      <c r="P151" s="16" t="s">
        <v>212</v>
      </c>
      <c r="Q151" s="18">
        <f t="shared" si="28"/>
        <v>0.16</v>
      </c>
      <c r="R151" s="16"/>
      <c r="S151" s="16"/>
      <c r="T151" s="16"/>
      <c r="U151" s="18">
        <f t="shared" si="24"/>
        <v>5.6249999999999991</v>
      </c>
      <c r="V151" s="64">
        <f>O151/K151*100+V152</f>
        <v>21.127646303707614</v>
      </c>
      <c r="W151" s="32">
        <f t="shared" si="26"/>
        <v>0.151</v>
      </c>
      <c r="X151" s="19"/>
    </row>
    <row r="152" spans="1:24" s="20" customFormat="1" ht="50.25" customHeight="1" x14ac:dyDescent="0.25">
      <c r="A152" s="14" t="s">
        <v>68</v>
      </c>
      <c r="B152" s="33"/>
      <c r="C152" s="51"/>
      <c r="D152" s="16"/>
      <c r="E152" s="16"/>
      <c r="F152" s="16">
        <v>35</v>
      </c>
      <c r="G152" s="22" t="s">
        <v>330</v>
      </c>
      <c r="H152" s="16" t="s">
        <v>84</v>
      </c>
      <c r="I152" s="16" t="s">
        <v>343</v>
      </c>
      <c r="J152" s="16">
        <v>12.7</v>
      </c>
      <c r="K152" s="16">
        <v>13.6</v>
      </c>
      <c r="L152" s="16">
        <v>0</v>
      </c>
      <c r="M152" s="16">
        <v>0</v>
      </c>
      <c r="N152" s="16">
        <v>0</v>
      </c>
      <c r="O152" s="18">
        <f t="shared" si="27"/>
        <v>0</v>
      </c>
      <c r="P152" s="17" t="s">
        <v>500</v>
      </c>
      <c r="Q152" s="18">
        <f t="shared" si="28"/>
        <v>0</v>
      </c>
      <c r="R152" s="16"/>
      <c r="S152" s="16"/>
      <c r="T152" s="16"/>
      <c r="U152" s="18"/>
      <c r="V152" s="64">
        <f t="shared" si="25"/>
        <v>21.059597523219811</v>
      </c>
      <c r="W152" s="32">
        <f t="shared" si="26"/>
        <v>0</v>
      </c>
      <c r="X152" s="19"/>
    </row>
    <row r="153" spans="1:24" s="61" customFormat="1" ht="77.25" customHeight="1" x14ac:dyDescent="0.25">
      <c r="A153" s="57" t="s">
        <v>85</v>
      </c>
      <c r="B153" s="68" t="s">
        <v>331</v>
      </c>
      <c r="C153" s="50">
        <v>1.6</v>
      </c>
      <c r="D153" s="50">
        <v>1.6</v>
      </c>
      <c r="E153" s="50"/>
      <c r="F153" s="50">
        <v>35</v>
      </c>
      <c r="G153" s="54" t="s">
        <v>334</v>
      </c>
      <c r="H153" s="50" t="s">
        <v>212</v>
      </c>
      <c r="I153" s="69" t="s">
        <v>335</v>
      </c>
      <c r="J153" s="50">
        <v>12.7</v>
      </c>
      <c r="K153" s="69" t="s">
        <v>484</v>
      </c>
      <c r="L153" s="50">
        <v>0.77800000000000002</v>
      </c>
      <c r="M153" s="50">
        <v>8.2000000000000003E-2</v>
      </c>
      <c r="N153" s="50">
        <v>0</v>
      </c>
      <c r="O153" s="32">
        <f t="shared" si="27"/>
        <v>0.86</v>
      </c>
      <c r="P153" s="59" t="s">
        <v>627</v>
      </c>
      <c r="Q153" s="32">
        <f t="shared" si="28"/>
        <v>1.6</v>
      </c>
      <c r="R153" s="50"/>
      <c r="S153" s="50"/>
      <c r="T153" s="50"/>
      <c r="U153" s="32">
        <f t="shared" si="24"/>
        <v>53.75</v>
      </c>
      <c r="V153" s="65">
        <f t="shared" si="25"/>
        <v>21.059597523219811</v>
      </c>
      <c r="W153" s="32">
        <f t="shared" si="26"/>
        <v>0.7400000000000001</v>
      </c>
      <c r="X153" s="60"/>
    </row>
    <row r="154" spans="1:24" s="39" customFormat="1" ht="120.75" customHeight="1" x14ac:dyDescent="0.25">
      <c r="A154" s="34" t="s">
        <v>86</v>
      </c>
      <c r="B154" s="40" t="s">
        <v>332</v>
      </c>
      <c r="C154" s="36">
        <v>4</v>
      </c>
      <c r="D154" s="36">
        <v>1.6</v>
      </c>
      <c r="E154" s="36"/>
      <c r="F154" s="36">
        <v>35</v>
      </c>
      <c r="G154" s="41" t="s">
        <v>333</v>
      </c>
      <c r="H154" s="36" t="s">
        <v>337</v>
      </c>
      <c r="I154" s="36" t="s">
        <v>338</v>
      </c>
      <c r="J154" s="36">
        <v>10.6</v>
      </c>
      <c r="K154" s="36">
        <v>11.4</v>
      </c>
      <c r="L154" s="36">
        <v>1.47</v>
      </c>
      <c r="M154" s="36">
        <v>0.16800000000000001</v>
      </c>
      <c r="N154" s="36">
        <v>0</v>
      </c>
      <c r="O154" s="37">
        <f t="shared" si="27"/>
        <v>1.6379999999999999</v>
      </c>
      <c r="P154" s="42" t="s">
        <v>501</v>
      </c>
      <c r="Q154" s="37">
        <f t="shared" si="28"/>
        <v>1.6</v>
      </c>
      <c r="R154" s="36"/>
      <c r="S154" s="36"/>
      <c r="T154" s="36"/>
      <c r="U154" s="37">
        <f t="shared" si="24"/>
        <v>102.375</v>
      </c>
      <c r="V154" s="66">
        <f t="shared" si="25"/>
        <v>14.736068111455106</v>
      </c>
      <c r="W154" s="28">
        <f t="shared" si="26"/>
        <v>-3.7999999999999812E-2</v>
      </c>
      <c r="X154" s="38"/>
    </row>
    <row r="155" spans="1:24" s="20" customFormat="1" ht="63.75" customHeight="1" x14ac:dyDescent="0.25">
      <c r="A155" s="14" t="s">
        <v>216</v>
      </c>
      <c r="B155" s="33" t="s">
        <v>336</v>
      </c>
      <c r="C155" s="18">
        <v>0.63</v>
      </c>
      <c r="D155" s="18"/>
      <c r="E155" s="18"/>
      <c r="F155" s="18">
        <v>35</v>
      </c>
      <c r="G155" s="22" t="s">
        <v>339</v>
      </c>
      <c r="H155" s="16" t="s">
        <v>212</v>
      </c>
      <c r="I155" s="16">
        <v>1.6</v>
      </c>
      <c r="J155" s="18">
        <v>12.7</v>
      </c>
      <c r="K155" s="18">
        <v>13.6</v>
      </c>
      <c r="L155" s="18">
        <v>0.05</v>
      </c>
      <c r="M155" s="18">
        <v>0</v>
      </c>
      <c r="N155" s="18">
        <v>0</v>
      </c>
      <c r="O155" s="18">
        <f t="shared" si="27"/>
        <v>0.05</v>
      </c>
      <c r="P155" s="16" t="s">
        <v>212</v>
      </c>
      <c r="Q155" s="18">
        <f t="shared" si="28"/>
        <v>0.63</v>
      </c>
      <c r="R155" s="18"/>
      <c r="S155" s="18"/>
      <c r="T155" s="18"/>
      <c r="U155" s="64">
        <f t="shared" si="24"/>
        <v>7.9365079365079376</v>
      </c>
      <c r="V155" s="64">
        <f t="shared" si="25"/>
        <v>0.36764705882352944</v>
      </c>
      <c r="W155" s="32">
        <f t="shared" si="26"/>
        <v>0.57999999999999996</v>
      </c>
      <c r="X155" s="19"/>
    </row>
    <row r="156" spans="1:24" s="20" customFormat="1" ht="42.75" customHeight="1" x14ac:dyDescent="0.25">
      <c r="A156" s="14" t="s">
        <v>376</v>
      </c>
      <c r="B156" s="33"/>
      <c r="C156" s="18"/>
      <c r="D156" s="18"/>
      <c r="E156" s="18"/>
      <c r="F156" s="18">
        <v>35</v>
      </c>
      <c r="G156" s="23" t="s">
        <v>353</v>
      </c>
      <c r="H156" s="26" t="s">
        <v>340</v>
      </c>
      <c r="I156" s="16">
        <v>0.34</v>
      </c>
      <c r="J156" s="18">
        <v>27.2</v>
      </c>
      <c r="K156" s="18">
        <v>29.3</v>
      </c>
      <c r="L156" s="18">
        <v>0</v>
      </c>
      <c r="M156" s="18">
        <v>0</v>
      </c>
      <c r="N156" s="24">
        <v>0</v>
      </c>
      <c r="O156" s="18">
        <f t="shared" si="27"/>
        <v>0</v>
      </c>
      <c r="P156" s="16" t="s">
        <v>340</v>
      </c>
      <c r="Q156" s="18">
        <f t="shared" si="28"/>
        <v>0</v>
      </c>
      <c r="R156" s="18"/>
      <c r="S156" s="18"/>
      <c r="T156" s="18"/>
      <c r="U156" s="18"/>
      <c r="V156" s="18">
        <f>O156/K156*100</f>
        <v>0</v>
      </c>
      <c r="W156" s="32">
        <f t="shared" si="26"/>
        <v>0</v>
      </c>
      <c r="X156" s="19"/>
    </row>
    <row r="157" spans="1:24" s="2" customFormat="1" ht="34.5" customHeight="1" x14ac:dyDescent="0.25">
      <c r="A157" s="70" t="s">
        <v>658</v>
      </c>
      <c r="B157" s="71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2"/>
    </row>
    <row r="158" spans="1:24" s="20" customFormat="1" ht="106.5" customHeight="1" x14ac:dyDescent="0.25">
      <c r="A158" s="14" t="s">
        <v>25</v>
      </c>
      <c r="B158" s="15" t="s">
        <v>351</v>
      </c>
      <c r="C158" s="16"/>
      <c r="D158" s="16"/>
      <c r="E158" s="16"/>
      <c r="F158" s="16">
        <v>35</v>
      </c>
      <c r="G158" s="16"/>
      <c r="H158" s="16" t="s">
        <v>61</v>
      </c>
      <c r="I158" s="16">
        <v>35.9</v>
      </c>
      <c r="J158" s="16">
        <v>16</v>
      </c>
      <c r="K158" s="16">
        <v>17.2</v>
      </c>
      <c r="L158" s="16">
        <f>SUM(L159:L162)</f>
        <v>3.129</v>
      </c>
      <c r="M158" s="16">
        <f>SUM(M159:M162)</f>
        <v>0.309</v>
      </c>
      <c r="N158" s="16">
        <f>SUM(N159:N162)</f>
        <v>0</v>
      </c>
      <c r="O158" s="16">
        <f>SUM(O159:O162)</f>
        <v>3.4379999999999997</v>
      </c>
      <c r="P158" s="17" t="s">
        <v>504</v>
      </c>
      <c r="Q158" s="16"/>
      <c r="R158" s="16"/>
      <c r="S158" s="16"/>
      <c r="T158" s="16"/>
      <c r="U158" s="16"/>
      <c r="V158" s="64">
        <f>O158/K158*100</f>
        <v>19.988372093023255</v>
      </c>
      <c r="W158" s="16">
        <f>SUM(W160:W162)</f>
        <v>2.2810000000000001</v>
      </c>
      <c r="X158" s="19"/>
    </row>
    <row r="159" spans="1:24" s="61" customFormat="1" ht="108.75" customHeight="1" x14ac:dyDescent="0.25">
      <c r="A159" s="57" t="s">
        <v>26</v>
      </c>
      <c r="B159" s="68" t="s">
        <v>344</v>
      </c>
      <c r="C159" s="50">
        <v>4</v>
      </c>
      <c r="D159" s="50">
        <v>4</v>
      </c>
      <c r="E159" s="50"/>
      <c r="F159" s="50">
        <v>35</v>
      </c>
      <c r="G159" s="54" t="s">
        <v>345</v>
      </c>
      <c r="H159" s="50" t="s">
        <v>61</v>
      </c>
      <c r="I159" s="50">
        <v>10.5</v>
      </c>
      <c r="J159" s="50">
        <v>16</v>
      </c>
      <c r="K159" s="50">
        <v>17.2</v>
      </c>
      <c r="L159" s="50">
        <v>2.4889999999999999</v>
      </c>
      <c r="M159" s="50">
        <v>0.1</v>
      </c>
      <c r="N159" s="50">
        <v>0</v>
      </c>
      <c r="O159" s="32">
        <f>SUM(L159:N159)</f>
        <v>2.589</v>
      </c>
      <c r="P159" s="59" t="s">
        <v>502</v>
      </c>
      <c r="Q159" s="32">
        <f>MIN(C159:E159)</f>
        <v>4</v>
      </c>
      <c r="R159" s="50"/>
      <c r="S159" s="50"/>
      <c r="T159" s="50"/>
      <c r="U159" s="32">
        <f>((O159-N159)/Q159)*100</f>
        <v>64.724999999999994</v>
      </c>
      <c r="V159" s="65">
        <f>O159/K159*100+V160</f>
        <v>19.988313953488372</v>
      </c>
      <c r="W159" s="32">
        <f>Q159-(O159-N159)</f>
        <v>1.411</v>
      </c>
      <c r="X159" s="60"/>
    </row>
    <row r="160" spans="1:24" s="20" customFormat="1" ht="140.25" customHeight="1" x14ac:dyDescent="0.25">
      <c r="A160" s="14" t="s">
        <v>27</v>
      </c>
      <c r="B160" s="33" t="s">
        <v>346</v>
      </c>
      <c r="C160" s="16">
        <v>2.5</v>
      </c>
      <c r="D160" s="51" t="s">
        <v>58</v>
      </c>
      <c r="E160" s="16"/>
      <c r="F160" s="16">
        <v>35</v>
      </c>
      <c r="G160" s="22" t="s">
        <v>347</v>
      </c>
      <c r="H160" s="16" t="s">
        <v>61</v>
      </c>
      <c r="I160" s="16">
        <v>17.899999999999999</v>
      </c>
      <c r="J160" s="51" t="s">
        <v>249</v>
      </c>
      <c r="K160" s="16">
        <v>17.2</v>
      </c>
      <c r="L160" s="16">
        <v>0.6</v>
      </c>
      <c r="M160" s="16">
        <v>0.20899999999999999</v>
      </c>
      <c r="N160" s="16">
        <v>0</v>
      </c>
      <c r="O160" s="18">
        <f>SUM(L160:N160)</f>
        <v>0.80899999999999994</v>
      </c>
      <c r="P160" s="17" t="s">
        <v>503</v>
      </c>
      <c r="Q160" s="18">
        <f>MIN(C160:E160)</f>
        <v>2.5</v>
      </c>
      <c r="R160" s="16"/>
      <c r="S160" s="16"/>
      <c r="T160" s="16"/>
      <c r="U160" s="18">
        <f>((O160-N160)/Q160)*100</f>
        <v>32.36</v>
      </c>
      <c r="V160" s="64">
        <f>O160/K160*100+V161</f>
        <v>4.9359883720930231</v>
      </c>
      <c r="W160" s="32">
        <f>Q160-(O160-N160)</f>
        <v>1.6910000000000001</v>
      </c>
      <c r="X160" s="19"/>
    </row>
    <row r="161" spans="1:24" s="20" customFormat="1" ht="62.25" customHeight="1" x14ac:dyDescent="0.25">
      <c r="A161" s="14" t="s">
        <v>28</v>
      </c>
      <c r="B161" s="33" t="s">
        <v>349</v>
      </c>
      <c r="C161" s="16">
        <v>1</v>
      </c>
      <c r="D161" s="16">
        <v>1</v>
      </c>
      <c r="E161" s="16">
        <v>0.63</v>
      </c>
      <c r="F161" s="16">
        <v>35</v>
      </c>
      <c r="G161" s="33" t="s">
        <v>348</v>
      </c>
      <c r="H161" s="16" t="s">
        <v>61</v>
      </c>
      <c r="I161" s="16">
        <v>2</v>
      </c>
      <c r="J161" s="16">
        <v>16</v>
      </c>
      <c r="K161" s="52">
        <f>J161/0.93</f>
        <v>17.204301075268816</v>
      </c>
      <c r="L161" s="16">
        <v>0.04</v>
      </c>
      <c r="M161" s="16">
        <v>0</v>
      </c>
      <c r="N161" s="16">
        <v>0</v>
      </c>
      <c r="O161" s="18">
        <f>SUM(L161:N161)</f>
        <v>0.04</v>
      </c>
      <c r="P161" s="17" t="s">
        <v>628</v>
      </c>
      <c r="Q161" s="18">
        <f>MIN(C161:E161)</f>
        <v>0.63</v>
      </c>
      <c r="R161" s="16"/>
      <c r="S161" s="16"/>
      <c r="T161" s="16"/>
      <c r="U161" s="64">
        <f>((O161-N161)/Q161)*100</f>
        <v>6.3492063492063489</v>
      </c>
      <c r="V161" s="64">
        <f>O161/K161*100+V162</f>
        <v>0.23250000000000001</v>
      </c>
      <c r="W161" s="32">
        <f>Q161-(O161-N161)</f>
        <v>0.59</v>
      </c>
      <c r="X161" s="19"/>
    </row>
    <row r="162" spans="1:24" s="20" customFormat="1" ht="73.5" customHeight="1" x14ac:dyDescent="0.25">
      <c r="A162" s="14" t="s">
        <v>49</v>
      </c>
      <c r="B162" s="33"/>
      <c r="C162" s="18"/>
      <c r="D162" s="18"/>
      <c r="E162" s="18"/>
      <c r="F162" s="18">
        <v>35</v>
      </c>
      <c r="G162" s="23" t="s">
        <v>350</v>
      </c>
      <c r="H162" s="26" t="s">
        <v>61</v>
      </c>
      <c r="I162" s="16">
        <v>5.5</v>
      </c>
      <c r="J162" s="18">
        <v>16</v>
      </c>
      <c r="K162" s="53">
        <v>17.2</v>
      </c>
      <c r="L162" s="18">
        <v>0</v>
      </c>
      <c r="M162" s="18">
        <v>0</v>
      </c>
      <c r="N162" s="24">
        <v>0</v>
      </c>
      <c r="O162" s="18">
        <f>SUM(L162:N162)</f>
        <v>0</v>
      </c>
      <c r="P162" s="17" t="s">
        <v>629</v>
      </c>
      <c r="Q162" s="18">
        <f>MIN(C162:E162)</f>
        <v>0</v>
      </c>
      <c r="R162" s="18"/>
      <c r="S162" s="18"/>
      <c r="T162" s="18"/>
      <c r="U162" s="18"/>
      <c r="V162" s="18">
        <f>O162/K162*100</f>
        <v>0</v>
      </c>
      <c r="W162" s="32">
        <f>Q162-(O162-N162)</f>
        <v>0</v>
      </c>
      <c r="X162" s="19"/>
    </row>
    <row r="163" spans="1:24" s="2" customFormat="1" ht="34.5" customHeight="1" x14ac:dyDescent="0.25">
      <c r="A163" s="70" t="s">
        <v>354</v>
      </c>
      <c r="B163" s="71"/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2"/>
    </row>
    <row r="164" spans="1:24" s="20" customFormat="1" ht="108" customHeight="1" x14ac:dyDescent="0.25">
      <c r="A164" s="14" t="s">
        <v>25</v>
      </c>
      <c r="B164" s="15" t="s">
        <v>355</v>
      </c>
      <c r="C164" s="16"/>
      <c r="D164" s="16"/>
      <c r="E164" s="16"/>
      <c r="F164" s="16">
        <v>35</v>
      </c>
      <c r="G164" s="16"/>
      <c r="H164" s="16" t="s">
        <v>84</v>
      </c>
      <c r="I164" s="16" t="s">
        <v>486</v>
      </c>
      <c r="J164" s="16">
        <v>12.7</v>
      </c>
      <c r="K164" s="16">
        <v>13.6</v>
      </c>
      <c r="L164" s="16">
        <f>SUM(L165:L171)</f>
        <v>4.4039999999999999</v>
      </c>
      <c r="M164" s="16">
        <f>SUM(M165:M171)</f>
        <v>2.02</v>
      </c>
      <c r="N164" s="16">
        <f>SUM(N165:N171)</f>
        <v>0.88900000000000001</v>
      </c>
      <c r="O164" s="16">
        <f>SUM(O165:O171)</f>
        <v>7.3130000000000006</v>
      </c>
      <c r="P164" s="17" t="s">
        <v>505</v>
      </c>
      <c r="Q164" s="16"/>
      <c r="R164" s="16"/>
      <c r="S164" s="16"/>
      <c r="T164" s="16"/>
      <c r="U164" s="16"/>
      <c r="V164" s="64">
        <f>O164/K164*100</f>
        <v>53.77205882352942</v>
      </c>
      <c r="W164" s="16">
        <f>SUM(W165+W166+W168+W169+W171)</f>
        <v>6.9870000000000001</v>
      </c>
      <c r="X164" s="19"/>
    </row>
    <row r="165" spans="1:24" s="20" customFormat="1" ht="105.75" customHeight="1" x14ac:dyDescent="0.25">
      <c r="A165" s="14" t="s">
        <v>26</v>
      </c>
      <c r="B165" s="33" t="s">
        <v>356</v>
      </c>
      <c r="C165" s="16">
        <v>1.6</v>
      </c>
      <c r="D165" s="16">
        <v>1.6</v>
      </c>
      <c r="E165" s="16"/>
      <c r="F165" s="16">
        <v>35</v>
      </c>
      <c r="G165" s="22" t="s">
        <v>361</v>
      </c>
      <c r="H165" s="16" t="s">
        <v>212</v>
      </c>
      <c r="I165" s="16">
        <v>23.5</v>
      </c>
      <c r="J165" s="16">
        <v>12.7</v>
      </c>
      <c r="K165" s="16">
        <v>13.6</v>
      </c>
      <c r="L165" s="16">
        <v>0.27300000000000002</v>
      </c>
      <c r="M165" s="16">
        <v>0.114</v>
      </c>
      <c r="N165" s="16">
        <v>0</v>
      </c>
      <c r="O165" s="18">
        <f>SUM(L165:N165)</f>
        <v>0.38700000000000001</v>
      </c>
      <c r="P165" s="17" t="s">
        <v>507</v>
      </c>
      <c r="Q165" s="18">
        <f>MIN(C165:E165)</f>
        <v>1.6</v>
      </c>
      <c r="R165" s="16"/>
      <c r="S165" s="16"/>
      <c r="T165" s="16"/>
      <c r="U165" s="64">
        <f t="shared" ref="U165:U170" si="29">((O165-N165)/Q165)*100</f>
        <v>24.1875</v>
      </c>
      <c r="V165" s="64">
        <f t="shared" ref="V165:V170" si="30">O165/K165*100+V166</f>
        <v>50.550957592339259</v>
      </c>
      <c r="W165" s="32">
        <f t="shared" ref="W165:W171" si="31">Q165-(O165-N165)</f>
        <v>1.2130000000000001</v>
      </c>
      <c r="X165" s="19"/>
    </row>
    <row r="166" spans="1:24" s="20" customFormat="1" ht="110.25" customHeight="1" x14ac:dyDescent="0.25">
      <c r="A166" s="14" t="s">
        <v>27</v>
      </c>
      <c r="B166" s="33" t="s">
        <v>357</v>
      </c>
      <c r="C166" s="16">
        <v>1.6</v>
      </c>
      <c r="D166" s="51" t="s">
        <v>58</v>
      </c>
      <c r="E166" s="16"/>
      <c r="F166" s="16">
        <v>35</v>
      </c>
      <c r="G166" s="22" t="s">
        <v>362</v>
      </c>
      <c r="H166" s="16" t="s">
        <v>212</v>
      </c>
      <c r="I166" s="16">
        <v>7.7</v>
      </c>
      <c r="J166" s="51" t="s">
        <v>215</v>
      </c>
      <c r="K166" s="16">
        <v>13.6</v>
      </c>
      <c r="L166" s="16">
        <v>0.622</v>
      </c>
      <c r="M166" s="16">
        <v>0.17100000000000001</v>
      </c>
      <c r="N166" s="16">
        <v>0</v>
      </c>
      <c r="O166" s="18">
        <f t="shared" ref="O166:O171" si="32">SUM(L166:N166)</f>
        <v>0.79300000000000004</v>
      </c>
      <c r="P166" s="17" t="s">
        <v>506</v>
      </c>
      <c r="Q166" s="18">
        <f t="shared" ref="Q166:Q171" si="33">MIN(C166:E166)</f>
        <v>1.6</v>
      </c>
      <c r="R166" s="16"/>
      <c r="S166" s="16"/>
      <c r="T166" s="16"/>
      <c r="U166" s="64">
        <f t="shared" si="29"/>
        <v>49.5625</v>
      </c>
      <c r="V166" s="64">
        <f t="shared" si="30"/>
        <v>47.705369357045143</v>
      </c>
      <c r="W166" s="32">
        <f t="shared" si="31"/>
        <v>0.80700000000000005</v>
      </c>
      <c r="X166" s="19"/>
    </row>
    <row r="167" spans="1:24" s="39" customFormat="1" ht="81" customHeight="1" x14ac:dyDescent="0.25">
      <c r="A167" s="34" t="s">
        <v>28</v>
      </c>
      <c r="B167" s="40" t="s">
        <v>358</v>
      </c>
      <c r="C167" s="36">
        <v>1</v>
      </c>
      <c r="D167" s="36">
        <v>1.6</v>
      </c>
      <c r="E167" s="36"/>
      <c r="F167" s="36">
        <v>35</v>
      </c>
      <c r="G167" s="41" t="s">
        <v>363</v>
      </c>
      <c r="H167" s="36" t="s">
        <v>84</v>
      </c>
      <c r="I167" s="36" t="s">
        <v>369</v>
      </c>
      <c r="J167" s="36">
        <v>12.7</v>
      </c>
      <c r="K167" s="36">
        <v>13.6</v>
      </c>
      <c r="L167" s="36">
        <v>0.64</v>
      </c>
      <c r="M167" s="36">
        <v>0.46700000000000003</v>
      </c>
      <c r="N167" s="36">
        <v>0</v>
      </c>
      <c r="O167" s="37">
        <f t="shared" si="32"/>
        <v>1.107</v>
      </c>
      <c r="P167" s="42" t="s">
        <v>508</v>
      </c>
      <c r="Q167" s="37">
        <f t="shared" si="33"/>
        <v>1</v>
      </c>
      <c r="R167" s="36"/>
      <c r="S167" s="36"/>
      <c r="T167" s="36"/>
      <c r="U167" s="37">
        <f t="shared" si="29"/>
        <v>110.7</v>
      </c>
      <c r="V167" s="66">
        <f t="shared" si="30"/>
        <v>41.874487004103969</v>
      </c>
      <c r="W167" s="28">
        <f t="shared" si="31"/>
        <v>-0.10699999999999998</v>
      </c>
      <c r="X167" s="38"/>
    </row>
    <row r="168" spans="1:24" s="20" customFormat="1" ht="50.25" customHeight="1" x14ac:dyDescent="0.25">
      <c r="A168" s="14" t="s">
        <v>49</v>
      </c>
      <c r="B168" s="33" t="s">
        <v>359</v>
      </c>
      <c r="C168" s="51" t="s">
        <v>218</v>
      </c>
      <c r="D168" s="16">
        <v>1.6</v>
      </c>
      <c r="E168" s="16"/>
      <c r="F168" s="16">
        <v>35</v>
      </c>
      <c r="G168" s="22" t="s">
        <v>364</v>
      </c>
      <c r="H168" s="16" t="s">
        <v>84</v>
      </c>
      <c r="I168" s="16" t="s">
        <v>370</v>
      </c>
      <c r="J168" s="16">
        <v>12.7</v>
      </c>
      <c r="K168" s="16">
        <v>13.6</v>
      </c>
      <c r="L168" s="16">
        <v>0.18</v>
      </c>
      <c r="M168" s="16">
        <v>5.2999999999999999E-2</v>
      </c>
      <c r="N168" s="16">
        <v>0</v>
      </c>
      <c r="O168" s="18">
        <f t="shared" si="32"/>
        <v>0.23299999999999998</v>
      </c>
      <c r="P168" s="17" t="s">
        <v>630</v>
      </c>
      <c r="Q168" s="18">
        <f t="shared" si="33"/>
        <v>1.6</v>
      </c>
      <c r="R168" s="16"/>
      <c r="S168" s="16"/>
      <c r="T168" s="16"/>
      <c r="U168" s="64">
        <f t="shared" si="29"/>
        <v>14.562499999999998</v>
      </c>
      <c r="V168" s="64">
        <f t="shared" si="30"/>
        <v>33.734781121751027</v>
      </c>
      <c r="W168" s="32">
        <f t="shared" si="31"/>
        <v>1.367</v>
      </c>
      <c r="X168" s="19"/>
    </row>
    <row r="169" spans="1:24" s="20" customFormat="1" ht="120.75" customHeight="1" x14ac:dyDescent="0.25">
      <c r="A169" s="14" t="s">
        <v>68</v>
      </c>
      <c r="B169" s="33" t="s">
        <v>365</v>
      </c>
      <c r="C169" s="16">
        <v>6.3</v>
      </c>
      <c r="D169" s="16">
        <v>6.3</v>
      </c>
      <c r="E169" s="16"/>
      <c r="F169" s="16">
        <v>35</v>
      </c>
      <c r="G169" s="22" t="s">
        <v>366</v>
      </c>
      <c r="H169" s="16" t="s">
        <v>212</v>
      </c>
      <c r="I169" s="51" t="s">
        <v>371</v>
      </c>
      <c r="J169" s="16">
        <v>12.7</v>
      </c>
      <c r="K169" s="16">
        <v>13.6</v>
      </c>
      <c r="L169" s="16">
        <v>2.0110000000000001</v>
      </c>
      <c r="M169" s="16">
        <v>0.68899999999999995</v>
      </c>
      <c r="N169" s="16">
        <v>0</v>
      </c>
      <c r="O169" s="18">
        <f t="shared" si="32"/>
        <v>2.7</v>
      </c>
      <c r="P169" s="17" t="s">
        <v>509</v>
      </c>
      <c r="Q169" s="18">
        <f t="shared" si="33"/>
        <v>6.3</v>
      </c>
      <c r="R169" s="16"/>
      <c r="S169" s="16"/>
      <c r="T169" s="16"/>
      <c r="U169" s="64">
        <f t="shared" si="29"/>
        <v>42.857142857142861</v>
      </c>
      <c r="V169" s="64">
        <f t="shared" si="30"/>
        <v>32.021545827633382</v>
      </c>
      <c r="W169" s="32">
        <f t="shared" si="31"/>
        <v>3.5999999999999996</v>
      </c>
      <c r="X169" s="19"/>
    </row>
    <row r="170" spans="1:24" s="39" customFormat="1" ht="54.75" customHeight="1" x14ac:dyDescent="0.25">
      <c r="A170" s="34" t="s">
        <v>85</v>
      </c>
      <c r="B170" s="40" t="s">
        <v>360</v>
      </c>
      <c r="C170" s="36">
        <v>1.6</v>
      </c>
      <c r="D170" s="36">
        <v>1</v>
      </c>
      <c r="E170" s="36"/>
      <c r="F170" s="36">
        <v>35</v>
      </c>
      <c r="G170" s="41" t="s">
        <v>367</v>
      </c>
      <c r="H170" s="36" t="s">
        <v>61</v>
      </c>
      <c r="I170" s="36">
        <v>10.78</v>
      </c>
      <c r="J170" s="36">
        <v>16</v>
      </c>
      <c r="K170" s="36">
        <v>17.2</v>
      </c>
      <c r="L170" s="36">
        <v>0.67800000000000005</v>
      </c>
      <c r="M170" s="36">
        <v>0.52600000000000002</v>
      </c>
      <c r="N170" s="36">
        <v>0.88900000000000001</v>
      </c>
      <c r="O170" s="37">
        <f t="shared" si="32"/>
        <v>2.093</v>
      </c>
      <c r="P170" s="36" t="s">
        <v>631</v>
      </c>
      <c r="Q170" s="37">
        <f t="shared" si="33"/>
        <v>1</v>
      </c>
      <c r="R170" s="36"/>
      <c r="S170" s="36"/>
      <c r="T170" s="36"/>
      <c r="U170" s="37">
        <f t="shared" si="29"/>
        <v>120.39999999999999</v>
      </c>
      <c r="V170" s="66">
        <f t="shared" si="30"/>
        <v>12.168604651162791</v>
      </c>
      <c r="W170" s="28">
        <f t="shared" si="31"/>
        <v>-0.20399999999999996</v>
      </c>
      <c r="X170" s="38"/>
    </row>
    <row r="171" spans="1:24" s="20" customFormat="1" ht="40.5" customHeight="1" x14ac:dyDescent="0.25">
      <c r="A171" s="14" t="s">
        <v>86</v>
      </c>
      <c r="B171" s="33"/>
      <c r="C171" s="18"/>
      <c r="D171" s="18"/>
      <c r="E171" s="18"/>
      <c r="F171" s="18">
        <v>35</v>
      </c>
      <c r="G171" s="22" t="s">
        <v>368</v>
      </c>
      <c r="H171" s="16" t="s">
        <v>61</v>
      </c>
      <c r="I171" s="16">
        <v>19.57</v>
      </c>
      <c r="J171" s="18">
        <v>16</v>
      </c>
      <c r="K171" s="18">
        <v>17.2</v>
      </c>
      <c r="L171" s="18">
        <v>0</v>
      </c>
      <c r="M171" s="18">
        <v>0</v>
      </c>
      <c r="N171" s="18">
        <v>0</v>
      </c>
      <c r="O171" s="18">
        <f t="shared" si="32"/>
        <v>0</v>
      </c>
      <c r="P171" s="16" t="s">
        <v>61</v>
      </c>
      <c r="Q171" s="18">
        <f t="shared" si="33"/>
        <v>0</v>
      </c>
      <c r="R171" s="18"/>
      <c r="S171" s="18"/>
      <c r="T171" s="18"/>
      <c r="U171" s="18"/>
      <c r="V171" s="18">
        <f>O171/K171*100</f>
        <v>0</v>
      </c>
      <c r="W171" s="32">
        <f t="shared" si="31"/>
        <v>0</v>
      </c>
      <c r="X171" s="19"/>
    </row>
    <row r="172" spans="1:24" s="2" customFormat="1" ht="34.5" customHeight="1" x14ac:dyDescent="0.25">
      <c r="A172" s="70" t="s">
        <v>511</v>
      </c>
      <c r="B172" s="71"/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2"/>
    </row>
    <row r="173" spans="1:24" s="20" customFormat="1" ht="143.25" customHeight="1" x14ac:dyDescent="0.25">
      <c r="A173" s="14" t="s">
        <v>25</v>
      </c>
      <c r="B173" s="15" t="s">
        <v>512</v>
      </c>
      <c r="C173" s="16"/>
      <c r="D173" s="16"/>
      <c r="E173" s="16"/>
      <c r="F173" s="16">
        <v>35</v>
      </c>
      <c r="G173" s="16"/>
      <c r="H173" s="16" t="s">
        <v>137</v>
      </c>
      <c r="I173" s="16" t="s">
        <v>659</v>
      </c>
      <c r="J173" s="16">
        <v>12.7</v>
      </c>
      <c r="K173" s="16">
        <v>13.6</v>
      </c>
      <c r="L173" s="16">
        <f>SUM(L174:L183)</f>
        <v>6.0739999999999998</v>
      </c>
      <c r="M173" s="16">
        <f>SUM(M174:M183)</f>
        <v>2.7729999999999997</v>
      </c>
      <c r="N173" s="16">
        <f>SUM(N174:N183)</f>
        <v>2.5539999999999998</v>
      </c>
      <c r="O173" s="16">
        <f>SUM(O174:O183)</f>
        <v>11.401</v>
      </c>
      <c r="P173" s="16" t="s">
        <v>212</v>
      </c>
      <c r="Q173" s="16"/>
      <c r="R173" s="16"/>
      <c r="S173" s="16"/>
      <c r="T173" s="16"/>
      <c r="U173" s="16"/>
      <c r="V173" s="64">
        <f>O173/K173*100</f>
        <v>83.830882352941174</v>
      </c>
      <c r="W173" s="16">
        <f>SUM(W175+W176+W176+W177+W178+W180+W181+W182+W183)</f>
        <v>6.5739999999999998</v>
      </c>
      <c r="X173" s="19"/>
    </row>
    <row r="174" spans="1:24" s="39" customFormat="1" ht="51" customHeight="1" x14ac:dyDescent="0.25">
      <c r="A174" s="34" t="s">
        <v>26</v>
      </c>
      <c r="B174" s="40" t="s">
        <v>360</v>
      </c>
      <c r="C174" s="36">
        <v>1.6</v>
      </c>
      <c r="D174" s="36">
        <v>1</v>
      </c>
      <c r="E174" s="36"/>
      <c r="F174" s="36">
        <v>35</v>
      </c>
      <c r="G174" s="41" t="s">
        <v>372</v>
      </c>
      <c r="H174" s="36" t="s">
        <v>61</v>
      </c>
      <c r="I174" s="36">
        <v>19.57</v>
      </c>
      <c r="J174" s="36">
        <v>16</v>
      </c>
      <c r="K174" s="36">
        <v>17.2</v>
      </c>
      <c r="L174" s="36">
        <v>0.67800000000000005</v>
      </c>
      <c r="M174" s="36">
        <v>0.52600000000000002</v>
      </c>
      <c r="N174" s="36">
        <v>0</v>
      </c>
      <c r="O174" s="37">
        <f>SUM(L174:N174)</f>
        <v>1.2040000000000002</v>
      </c>
      <c r="P174" s="42" t="s">
        <v>632</v>
      </c>
      <c r="Q174" s="37">
        <f>MIN(C174:E174)</f>
        <v>1</v>
      </c>
      <c r="R174" s="36"/>
      <c r="S174" s="36"/>
      <c r="T174" s="36"/>
      <c r="U174" s="37">
        <f t="shared" ref="U174:U181" si="34">((O174-N174)/Q174)*100</f>
        <v>120.40000000000002</v>
      </c>
      <c r="V174" s="66">
        <f t="shared" ref="V174:V179" si="35">O174/K174*100+V175</f>
        <v>64.963406292749667</v>
      </c>
      <c r="W174" s="28">
        <f t="shared" ref="W174:W183" si="36">Q174-(O174-N174)</f>
        <v>-0.20400000000000018</v>
      </c>
      <c r="X174" s="38"/>
    </row>
    <row r="175" spans="1:24" s="20" customFormat="1" ht="120.75" customHeight="1" x14ac:dyDescent="0.25">
      <c r="A175" s="14" t="s">
        <v>27</v>
      </c>
      <c r="B175" s="33" t="s">
        <v>365</v>
      </c>
      <c r="C175" s="16">
        <v>6.3</v>
      </c>
      <c r="D175" s="51" t="s">
        <v>510</v>
      </c>
      <c r="E175" s="16"/>
      <c r="F175" s="16">
        <v>35</v>
      </c>
      <c r="G175" s="22" t="s">
        <v>373</v>
      </c>
      <c r="H175" s="16" t="s">
        <v>61</v>
      </c>
      <c r="I175" s="16">
        <v>10.78</v>
      </c>
      <c r="J175" s="51" t="s">
        <v>249</v>
      </c>
      <c r="K175" s="16">
        <v>17.2</v>
      </c>
      <c r="L175" s="16">
        <v>2.0110000000000001</v>
      </c>
      <c r="M175" s="16">
        <v>0.68899999999999995</v>
      </c>
      <c r="N175" s="16">
        <v>0</v>
      </c>
      <c r="O175" s="18">
        <f t="shared" ref="O175:O183" si="37">SUM(L175:N175)</f>
        <v>2.7</v>
      </c>
      <c r="P175" s="17" t="s">
        <v>509</v>
      </c>
      <c r="Q175" s="18">
        <f t="shared" ref="Q175:Q183" si="38">MIN(C175:E175)</f>
        <v>6.3</v>
      </c>
      <c r="R175" s="16"/>
      <c r="S175" s="16"/>
      <c r="T175" s="16"/>
      <c r="U175" s="64">
        <f t="shared" si="34"/>
        <v>42.857142857142861</v>
      </c>
      <c r="V175" s="64">
        <f t="shared" si="35"/>
        <v>57.96340629274966</v>
      </c>
      <c r="W175" s="32">
        <f t="shared" si="36"/>
        <v>3.5999999999999996</v>
      </c>
      <c r="X175" s="19"/>
    </row>
    <row r="176" spans="1:24" s="20" customFormat="1" ht="77.25" customHeight="1" x14ac:dyDescent="0.25">
      <c r="A176" s="14" t="s">
        <v>28</v>
      </c>
      <c r="B176" s="33" t="s">
        <v>513</v>
      </c>
      <c r="C176" s="16">
        <v>1.8</v>
      </c>
      <c r="D176" s="16">
        <v>2.5</v>
      </c>
      <c r="E176" s="16"/>
      <c r="F176" s="16">
        <v>35</v>
      </c>
      <c r="G176" s="22" t="s">
        <v>514</v>
      </c>
      <c r="H176" s="16" t="s">
        <v>212</v>
      </c>
      <c r="I176" s="16">
        <v>12.1</v>
      </c>
      <c r="J176" s="16">
        <v>12.7</v>
      </c>
      <c r="K176" s="16">
        <v>13.6</v>
      </c>
      <c r="L176" s="16">
        <v>0.8</v>
      </c>
      <c r="M176" s="16">
        <v>0.32500000000000001</v>
      </c>
      <c r="N176" s="16">
        <v>0</v>
      </c>
      <c r="O176" s="18">
        <f t="shared" si="37"/>
        <v>1.125</v>
      </c>
      <c r="P176" s="17" t="s">
        <v>518</v>
      </c>
      <c r="Q176" s="18">
        <f t="shared" si="38"/>
        <v>1.8</v>
      </c>
      <c r="R176" s="16"/>
      <c r="S176" s="16"/>
      <c r="T176" s="16"/>
      <c r="U176" s="64">
        <f t="shared" si="34"/>
        <v>62.5</v>
      </c>
      <c r="V176" s="64">
        <f t="shared" si="35"/>
        <v>42.265731874145004</v>
      </c>
      <c r="W176" s="32">
        <f t="shared" si="36"/>
        <v>0.67500000000000004</v>
      </c>
      <c r="X176" s="19"/>
    </row>
    <row r="177" spans="1:24" s="20" customFormat="1" ht="60.75" customHeight="1" x14ac:dyDescent="0.25">
      <c r="A177" s="14" t="s">
        <v>49</v>
      </c>
      <c r="B177" s="33" t="s">
        <v>516</v>
      </c>
      <c r="C177" s="16">
        <v>1</v>
      </c>
      <c r="D177" s="16">
        <v>0.56000000000000005</v>
      </c>
      <c r="E177" s="16"/>
      <c r="F177" s="16">
        <v>35</v>
      </c>
      <c r="G177" s="22" t="s">
        <v>517</v>
      </c>
      <c r="H177" s="16" t="s">
        <v>191</v>
      </c>
      <c r="I177" s="16">
        <v>8.9700000000000006</v>
      </c>
      <c r="J177" s="16">
        <v>20</v>
      </c>
      <c r="K177" s="16">
        <v>21.5</v>
      </c>
      <c r="L177" s="16">
        <v>0.4</v>
      </c>
      <c r="M177" s="16">
        <v>0</v>
      </c>
      <c r="N177" s="16">
        <v>0.88800000000000001</v>
      </c>
      <c r="O177" s="18">
        <f t="shared" si="37"/>
        <v>1.288</v>
      </c>
      <c r="P177" s="17" t="s">
        <v>633</v>
      </c>
      <c r="Q177" s="18">
        <f t="shared" si="38"/>
        <v>0.56000000000000005</v>
      </c>
      <c r="R177" s="16"/>
      <c r="S177" s="16"/>
      <c r="T177" s="16"/>
      <c r="U177" s="64">
        <f t="shared" si="34"/>
        <v>71.428571428571431</v>
      </c>
      <c r="V177" s="64">
        <f t="shared" si="35"/>
        <v>33.993673050615591</v>
      </c>
      <c r="W177" s="32">
        <f t="shared" si="36"/>
        <v>0.16000000000000003</v>
      </c>
      <c r="X177" s="19"/>
    </row>
    <row r="178" spans="1:24" s="20" customFormat="1" ht="90" customHeight="1" x14ac:dyDescent="0.25">
      <c r="A178" s="14" t="s">
        <v>68</v>
      </c>
      <c r="B178" s="33" t="s">
        <v>374</v>
      </c>
      <c r="C178" s="16">
        <v>1.8</v>
      </c>
      <c r="D178" s="16">
        <v>2.5</v>
      </c>
      <c r="E178" s="16"/>
      <c r="F178" s="16">
        <v>35</v>
      </c>
      <c r="G178" s="22" t="s">
        <v>515</v>
      </c>
      <c r="H178" s="16" t="s">
        <v>212</v>
      </c>
      <c r="I178" s="51" t="s">
        <v>384</v>
      </c>
      <c r="J178" s="16">
        <v>12.7</v>
      </c>
      <c r="K178" s="16">
        <v>13.6</v>
      </c>
      <c r="L178" s="16">
        <v>0.64400000000000002</v>
      </c>
      <c r="M178" s="16">
        <v>0.251</v>
      </c>
      <c r="N178" s="16">
        <v>0</v>
      </c>
      <c r="O178" s="18">
        <f t="shared" si="37"/>
        <v>0.89500000000000002</v>
      </c>
      <c r="P178" s="17" t="s">
        <v>519</v>
      </c>
      <c r="Q178" s="18">
        <f t="shared" si="38"/>
        <v>1.8</v>
      </c>
      <c r="R178" s="16"/>
      <c r="S178" s="16"/>
      <c r="T178" s="16"/>
      <c r="U178" s="64">
        <f t="shared" si="34"/>
        <v>49.722222222222221</v>
      </c>
      <c r="V178" s="64">
        <f t="shared" si="35"/>
        <v>28.002975376196989</v>
      </c>
      <c r="W178" s="32">
        <f t="shared" si="36"/>
        <v>0.90500000000000003</v>
      </c>
      <c r="X178" s="19"/>
    </row>
    <row r="179" spans="1:24" s="20" customFormat="1" ht="93" customHeight="1" x14ac:dyDescent="0.25">
      <c r="A179" s="14" t="s">
        <v>85</v>
      </c>
      <c r="B179" s="33" t="s">
        <v>375</v>
      </c>
      <c r="C179" s="16">
        <v>4</v>
      </c>
      <c r="D179" s="16">
        <v>4</v>
      </c>
      <c r="E179" s="16"/>
      <c r="F179" s="16">
        <v>35</v>
      </c>
      <c r="G179" s="22" t="s">
        <v>379</v>
      </c>
      <c r="H179" s="16" t="s">
        <v>191</v>
      </c>
      <c r="I179" s="16">
        <v>16.693000000000001</v>
      </c>
      <c r="J179" s="16">
        <v>20</v>
      </c>
      <c r="K179" s="16">
        <v>21.5</v>
      </c>
      <c r="L179" s="16">
        <v>1.54</v>
      </c>
      <c r="M179" s="16">
        <v>0.98199999999999998</v>
      </c>
      <c r="N179" s="16">
        <v>0</v>
      </c>
      <c r="O179" s="18">
        <f t="shared" si="37"/>
        <v>2.5220000000000002</v>
      </c>
      <c r="P179" s="16" t="s">
        <v>634</v>
      </c>
      <c r="Q179" s="18">
        <f t="shared" si="38"/>
        <v>4</v>
      </c>
      <c r="R179" s="16"/>
      <c r="S179" s="16"/>
      <c r="T179" s="16"/>
      <c r="U179" s="18">
        <f t="shared" si="34"/>
        <v>63.050000000000004</v>
      </c>
      <c r="V179" s="64">
        <f t="shared" si="35"/>
        <v>21.422093023255812</v>
      </c>
      <c r="W179" s="32">
        <f t="shared" si="36"/>
        <v>1.4779999999999998</v>
      </c>
      <c r="X179" s="19"/>
    </row>
    <row r="180" spans="1:24" s="20" customFormat="1" ht="70.5" customHeight="1" x14ac:dyDescent="0.25">
      <c r="A180" s="14" t="s">
        <v>86</v>
      </c>
      <c r="B180" s="33" t="s">
        <v>377</v>
      </c>
      <c r="C180" s="16" t="s">
        <v>568</v>
      </c>
      <c r="D180" s="16"/>
      <c r="E180" s="18"/>
      <c r="F180" s="18">
        <v>35</v>
      </c>
      <c r="G180" s="22" t="s">
        <v>380</v>
      </c>
      <c r="H180" s="16" t="s">
        <v>191</v>
      </c>
      <c r="I180" s="16">
        <v>7.5</v>
      </c>
      <c r="J180" s="18">
        <v>20</v>
      </c>
      <c r="K180" s="18">
        <v>21.5</v>
      </c>
      <c r="L180" s="18">
        <v>0</v>
      </c>
      <c r="M180" s="18">
        <v>0</v>
      </c>
      <c r="N180" s="18">
        <v>0</v>
      </c>
      <c r="O180" s="18">
        <f t="shared" si="37"/>
        <v>0</v>
      </c>
      <c r="P180" s="17" t="s">
        <v>635</v>
      </c>
      <c r="Q180" s="18">
        <f t="shared" si="38"/>
        <v>0</v>
      </c>
      <c r="R180" s="18"/>
      <c r="S180" s="18"/>
      <c r="T180" s="18"/>
      <c r="U180" s="18"/>
      <c r="V180" s="64">
        <f>O180/K180*100+V181</f>
        <v>9.6918604651162781</v>
      </c>
      <c r="W180" s="32">
        <f t="shared" si="36"/>
        <v>0</v>
      </c>
      <c r="X180" s="19"/>
    </row>
    <row r="181" spans="1:24" s="20" customFormat="1" ht="66.75" customHeight="1" x14ac:dyDescent="0.25">
      <c r="A181" s="14" t="s">
        <v>216</v>
      </c>
      <c r="B181" s="33" t="s">
        <v>383</v>
      </c>
      <c r="C181" s="16">
        <v>0.56000000000000005</v>
      </c>
      <c r="D181" s="16"/>
      <c r="E181" s="18"/>
      <c r="F181" s="18">
        <v>35</v>
      </c>
      <c r="G181" s="23" t="s">
        <v>381</v>
      </c>
      <c r="H181" s="26" t="s">
        <v>61</v>
      </c>
      <c r="I181" s="16"/>
      <c r="J181" s="18">
        <v>16</v>
      </c>
      <c r="K181" s="18">
        <v>17.2</v>
      </c>
      <c r="L181" s="18">
        <v>1E-3</v>
      </c>
      <c r="M181" s="18">
        <v>0</v>
      </c>
      <c r="N181" s="24">
        <v>0</v>
      </c>
      <c r="O181" s="18">
        <f t="shared" si="37"/>
        <v>1E-3</v>
      </c>
      <c r="P181" s="16" t="s">
        <v>61</v>
      </c>
      <c r="Q181" s="18">
        <f t="shared" si="38"/>
        <v>0.56000000000000005</v>
      </c>
      <c r="R181" s="18"/>
      <c r="S181" s="18"/>
      <c r="T181" s="18"/>
      <c r="U181" s="64">
        <f t="shared" si="34"/>
        <v>0.17857142857142858</v>
      </c>
      <c r="V181" s="64">
        <f>O181/K181*100+V182</f>
        <v>9.6918604651162781</v>
      </c>
      <c r="W181" s="32">
        <f t="shared" si="36"/>
        <v>0.55900000000000005</v>
      </c>
      <c r="X181" s="19"/>
    </row>
    <row r="182" spans="1:24" s="20" customFormat="1" ht="39" customHeight="1" x14ac:dyDescent="0.25">
      <c r="A182" s="14" t="s">
        <v>376</v>
      </c>
      <c r="B182" s="33"/>
      <c r="C182" s="16"/>
      <c r="D182" s="16"/>
      <c r="E182" s="18"/>
      <c r="F182" s="18">
        <v>35</v>
      </c>
      <c r="G182" s="23" t="s">
        <v>382</v>
      </c>
      <c r="H182" s="26" t="s">
        <v>61</v>
      </c>
      <c r="I182" s="16">
        <v>31.6</v>
      </c>
      <c r="J182" s="18">
        <v>16</v>
      </c>
      <c r="K182" s="18">
        <v>17.2</v>
      </c>
      <c r="L182" s="18">
        <v>0</v>
      </c>
      <c r="M182" s="18">
        <v>0</v>
      </c>
      <c r="N182" s="24">
        <v>1.6659999999999999</v>
      </c>
      <c r="O182" s="18">
        <f t="shared" si="37"/>
        <v>1.6659999999999999</v>
      </c>
      <c r="P182" s="16" t="s">
        <v>61</v>
      </c>
      <c r="Q182" s="18">
        <f t="shared" si="38"/>
        <v>0</v>
      </c>
      <c r="R182" s="18"/>
      <c r="S182" s="18"/>
      <c r="T182" s="18"/>
      <c r="U182" s="18"/>
      <c r="V182" s="64">
        <f>O182/K182*100+V183</f>
        <v>9.6860465116279055</v>
      </c>
      <c r="W182" s="32">
        <f t="shared" si="36"/>
        <v>0</v>
      </c>
      <c r="X182" s="19"/>
    </row>
    <row r="183" spans="1:24" s="20" customFormat="1" ht="108" customHeight="1" x14ac:dyDescent="0.25">
      <c r="A183" s="14" t="s">
        <v>378</v>
      </c>
      <c r="B183" s="33"/>
      <c r="C183" s="16"/>
      <c r="D183" s="16"/>
      <c r="E183" s="18"/>
      <c r="F183" s="18">
        <v>35</v>
      </c>
      <c r="G183" s="23" t="s">
        <v>675</v>
      </c>
      <c r="H183" s="26" t="s">
        <v>191</v>
      </c>
      <c r="I183" s="16">
        <v>21.64</v>
      </c>
      <c r="J183" s="18">
        <v>20</v>
      </c>
      <c r="K183" s="18">
        <v>21.5</v>
      </c>
      <c r="L183" s="18">
        <v>0</v>
      </c>
      <c r="M183" s="18">
        <v>0</v>
      </c>
      <c r="N183" s="24">
        <v>0</v>
      </c>
      <c r="O183" s="18">
        <f t="shared" si="37"/>
        <v>0</v>
      </c>
      <c r="P183" s="17" t="s">
        <v>520</v>
      </c>
      <c r="Q183" s="18">
        <f t="shared" si="38"/>
        <v>0</v>
      </c>
      <c r="R183" s="18"/>
      <c r="S183" s="18"/>
      <c r="T183" s="18"/>
      <c r="U183" s="18"/>
      <c r="V183" s="18">
        <f>O183/K183*100</f>
        <v>0</v>
      </c>
      <c r="W183" s="32">
        <f t="shared" si="36"/>
        <v>0</v>
      </c>
      <c r="X183" s="19"/>
    </row>
    <row r="184" spans="1:24" s="2" customFormat="1" ht="34.5" customHeight="1" x14ac:dyDescent="0.25">
      <c r="A184" s="70" t="s">
        <v>522</v>
      </c>
      <c r="B184" s="71"/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2"/>
    </row>
    <row r="185" spans="1:24" s="20" customFormat="1" ht="132.75" customHeight="1" x14ac:dyDescent="0.25">
      <c r="A185" s="14" t="s">
        <v>25</v>
      </c>
      <c r="B185" s="15" t="s">
        <v>523</v>
      </c>
      <c r="C185" s="16"/>
      <c r="D185" s="16"/>
      <c r="E185" s="16"/>
      <c r="F185" s="16">
        <v>35</v>
      </c>
      <c r="G185" s="16"/>
      <c r="H185" s="16" t="s">
        <v>487</v>
      </c>
      <c r="I185" s="16" t="s">
        <v>488</v>
      </c>
      <c r="J185" s="16">
        <v>10.6</v>
      </c>
      <c r="K185" s="16">
        <v>11.4</v>
      </c>
      <c r="L185" s="16">
        <f>SUM(L186:L195)</f>
        <v>3.5219999999999998</v>
      </c>
      <c r="M185" s="16">
        <f>SUM(M186:M195)</f>
        <v>0.624</v>
      </c>
      <c r="N185" s="16">
        <f>SUM(N186:N195)</f>
        <v>0</v>
      </c>
      <c r="O185" s="16">
        <f>SUM(O186:O195)</f>
        <v>4.1459999999999999</v>
      </c>
      <c r="P185" s="17" t="s">
        <v>521</v>
      </c>
      <c r="Q185" s="16"/>
      <c r="R185" s="16"/>
      <c r="S185" s="16"/>
      <c r="T185" s="16"/>
      <c r="U185" s="16"/>
      <c r="V185" s="64">
        <f>O185/K185*100</f>
        <v>36.368421052631575</v>
      </c>
      <c r="W185" s="16">
        <f>SUM(W186:W195)</f>
        <v>5.5039999999999996</v>
      </c>
      <c r="X185" s="19"/>
    </row>
    <row r="186" spans="1:24" s="20" customFormat="1" ht="61.5" customHeight="1" x14ac:dyDescent="0.25">
      <c r="A186" s="14" t="s">
        <v>26</v>
      </c>
      <c r="B186" s="33" t="s">
        <v>524</v>
      </c>
      <c r="C186" s="16">
        <v>1.6</v>
      </c>
      <c r="D186" s="16">
        <v>1</v>
      </c>
      <c r="E186" s="16"/>
      <c r="F186" s="16">
        <v>35</v>
      </c>
      <c r="G186" s="22" t="s">
        <v>525</v>
      </c>
      <c r="H186" s="16" t="s">
        <v>212</v>
      </c>
      <c r="I186" s="16">
        <v>10</v>
      </c>
      <c r="J186" s="16">
        <v>12.7</v>
      </c>
      <c r="K186" s="16">
        <v>13.6</v>
      </c>
      <c r="L186" s="16">
        <v>0.31</v>
      </c>
      <c r="M186" s="16">
        <v>0.18</v>
      </c>
      <c r="N186" s="16">
        <v>0</v>
      </c>
      <c r="O186" s="18">
        <f>SUM(L186:N186)</f>
        <v>0.49</v>
      </c>
      <c r="P186" s="17" t="s">
        <v>636</v>
      </c>
      <c r="Q186" s="18">
        <f>MIN(C186:E186)</f>
        <v>1</v>
      </c>
      <c r="R186" s="16"/>
      <c r="S186" s="16"/>
      <c r="T186" s="16"/>
      <c r="U186" s="18">
        <f t="shared" ref="U186:U194" si="39">((O186-N186)/Q186)*100</f>
        <v>49</v>
      </c>
      <c r="V186" s="64">
        <f t="shared" ref="V186:V192" si="40">O186/K186*100+V187</f>
        <v>32.736874505003961</v>
      </c>
      <c r="W186" s="32">
        <f t="shared" ref="W186:W195" si="41">Q186-(O186-N186)</f>
        <v>0.51</v>
      </c>
      <c r="X186" s="19"/>
    </row>
    <row r="187" spans="1:24" s="20" customFormat="1" ht="78" customHeight="1" x14ac:dyDescent="0.25">
      <c r="A187" s="14" t="s">
        <v>27</v>
      </c>
      <c r="B187" s="33" t="s">
        <v>385</v>
      </c>
      <c r="C187" s="16">
        <v>1.6</v>
      </c>
      <c r="D187" s="16">
        <v>2.5</v>
      </c>
      <c r="E187" s="16"/>
      <c r="F187" s="16">
        <v>35</v>
      </c>
      <c r="G187" s="22" t="s">
        <v>526</v>
      </c>
      <c r="H187" s="16" t="s">
        <v>212</v>
      </c>
      <c r="I187" s="16">
        <v>33.700000000000003</v>
      </c>
      <c r="J187" s="51" t="s">
        <v>215</v>
      </c>
      <c r="K187" s="16">
        <v>13.6</v>
      </c>
      <c r="L187" s="16">
        <v>0.73</v>
      </c>
      <c r="M187" s="16">
        <v>5.1999999999999998E-2</v>
      </c>
      <c r="N187" s="16">
        <v>0</v>
      </c>
      <c r="O187" s="18">
        <f t="shared" ref="O187:O195" si="42">SUM(L187:N187)</f>
        <v>0.78200000000000003</v>
      </c>
      <c r="P187" s="17" t="s">
        <v>527</v>
      </c>
      <c r="Q187" s="18">
        <f t="shared" ref="Q187:Q195" si="43">MIN(C187:E187)</f>
        <v>1.6</v>
      </c>
      <c r="R187" s="16"/>
      <c r="S187" s="16"/>
      <c r="T187" s="16"/>
      <c r="U187" s="18">
        <f t="shared" si="39"/>
        <v>48.875</v>
      </c>
      <c r="V187" s="64">
        <f t="shared" si="40"/>
        <v>29.133933328533374</v>
      </c>
      <c r="W187" s="32">
        <f t="shared" si="41"/>
        <v>0.81800000000000006</v>
      </c>
      <c r="X187" s="19"/>
    </row>
    <row r="188" spans="1:24" s="20" customFormat="1" ht="48.75" customHeight="1" x14ac:dyDescent="0.25">
      <c r="A188" s="14" t="s">
        <v>28</v>
      </c>
      <c r="B188" s="33" t="s">
        <v>386</v>
      </c>
      <c r="C188" s="16"/>
      <c r="D188" s="16">
        <v>1</v>
      </c>
      <c r="E188" s="16"/>
      <c r="F188" s="16">
        <v>35</v>
      </c>
      <c r="G188" s="22" t="s">
        <v>387</v>
      </c>
      <c r="H188" s="16" t="s">
        <v>212</v>
      </c>
      <c r="I188" s="16">
        <v>18.3</v>
      </c>
      <c r="J188" s="16">
        <v>12.7</v>
      </c>
      <c r="K188" s="16">
        <v>13.6</v>
      </c>
      <c r="L188" s="16">
        <v>0.01</v>
      </c>
      <c r="M188" s="16">
        <v>0</v>
      </c>
      <c r="N188" s="16">
        <v>0</v>
      </c>
      <c r="O188" s="18">
        <f t="shared" si="42"/>
        <v>0.01</v>
      </c>
      <c r="P188" s="17" t="s">
        <v>637</v>
      </c>
      <c r="Q188" s="18">
        <f t="shared" si="43"/>
        <v>1</v>
      </c>
      <c r="R188" s="16"/>
      <c r="S188" s="16"/>
      <c r="T188" s="16"/>
      <c r="U188" s="18">
        <f t="shared" si="39"/>
        <v>1</v>
      </c>
      <c r="V188" s="64">
        <f t="shared" si="40"/>
        <v>23.383933328533374</v>
      </c>
      <c r="W188" s="32">
        <f t="shared" si="41"/>
        <v>0.99</v>
      </c>
      <c r="X188" s="19"/>
    </row>
    <row r="189" spans="1:24" s="20" customFormat="1" ht="105" customHeight="1" x14ac:dyDescent="0.25">
      <c r="A189" s="14" t="s">
        <v>49</v>
      </c>
      <c r="B189" s="33" t="s">
        <v>388</v>
      </c>
      <c r="C189" s="16">
        <v>1</v>
      </c>
      <c r="D189" s="16">
        <v>2.5</v>
      </c>
      <c r="E189" s="16"/>
      <c r="F189" s="16">
        <v>35</v>
      </c>
      <c r="G189" s="22" t="s">
        <v>389</v>
      </c>
      <c r="H189" s="16" t="s">
        <v>61</v>
      </c>
      <c r="I189" s="16">
        <v>26.7</v>
      </c>
      <c r="J189" s="16">
        <v>16</v>
      </c>
      <c r="K189" s="16">
        <v>17.2</v>
      </c>
      <c r="L189" s="16">
        <v>0.5</v>
      </c>
      <c r="M189" s="16">
        <v>9.6000000000000002E-2</v>
      </c>
      <c r="N189" s="16">
        <v>0</v>
      </c>
      <c r="O189" s="18">
        <f t="shared" si="42"/>
        <v>0.59599999999999997</v>
      </c>
      <c r="P189" s="17" t="s">
        <v>528</v>
      </c>
      <c r="Q189" s="18">
        <f t="shared" si="43"/>
        <v>1</v>
      </c>
      <c r="R189" s="16"/>
      <c r="S189" s="16"/>
      <c r="T189" s="16"/>
      <c r="U189" s="18">
        <f t="shared" si="39"/>
        <v>59.599999999999994</v>
      </c>
      <c r="V189" s="64">
        <f t="shared" si="40"/>
        <v>23.310403916768667</v>
      </c>
      <c r="W189" s="32">
        <f t="shared" si="41"/>
        <v>0.40400000000000003</v>
      </c>
      <c r="X189" s="19"/>
    </row>
    <row r="190" spans="1:24" s="20" customFormat="1" ht="136.5" customHeight="1" x14ac:dyDescent="0.25">
      <c r="A190" s="14" t="s">
        <v>68</v>
      </c>
      <c r="B190" s="33" t="s">
        <v>390</v>
      </c>
      <c r="C190" s="16">
        <v>1.6</v>
      </c>
      <c r="D190" s="16">
        <v>1.6</v>
      </c>
      <c r="E190" s="16"/>
      <c r="F190" s="16">
        <v>35</v>
      </c>
      <c r="G190" s="22" t="s">
        <v>391</v>
      </c>
      <c r="H190" s="16" t="s">
        <v>399</v>
      </c>
      <c r="I190" s="51" t="s">
        <v>400</v>
      </c>
      <c r="J190" s="16">
        <v>10.6</v>
      </c>
      <c r="K190" s="16">
        <v>11.4</v>
      </c>
      <c r="L190" s="16">
        <v>0.32200000000000001</v>
      </c>
      <c r="M190" s="16">
        <v>9.7000000000000003E-2</v>
      </c>
      <c r="N190" s="16">
        <v>0</v>
      </c>
      <c r="O190" s="18">
        <f t="shared" si="42"/>
        <v>0.41900000000000004</v>
      </c>
      <c r="P190" s="17" t="s">
        <v>529</v>
      </c>
      <c r="Q190" s="18">
        <f t="shared" si="43"/>
        <v>1.6</v>
      </c>
      <c r="R190" s="16"/>
      <c r="S190" s="16"/>
      <c r="T190" s="16"/>
      <c r="U190" s="64">
        <f t="shared" si="39"/>
        <v>26.187500000000004</v>
      </c>
      <c r="V190" s="64">
        <f>O190/K190*100+V191</f>
        <v>19.845287637698899</v>
      </c>
      <c r="W190" s="32">
        <f t="shared" si="41"/>
        <v>1.181</v>
      </c>
      <c r="X190" s="19"/>
    </row>
    <row r="191" spans="1:24" s="20" customFormat="1" ht="72" customHeight="1" x14ac:dyDescent="0.25">
      <c r="A191" s="14" t="s">
        <v>85</v>
      </c>
      <c r="B191" s="33" t="s">
        <v>567</v>
      </c>
      <c r="C191" s="16" t="s">
        <v>568</v>
      </c>
      <c r="D191" s="16"/>
      <c r="E191" s="16"/>
      <c r="F191" s="16">
        <v>35</v>
      </c>
      <c r="G191" s="16" t="s">
        <v>397</v>
      </c>
      <c r="H191" s="16" t="s">
        <v>168</v>
      </c>
      <c r="I191" s="51" t="s">
        <v>398</v>
      </c>
      <c r="J191" s="16">
        <v>10.6</v>
      </c>
      <c r="K191" s="16">
        <v>11.4</v>
      </c>
      <c r="L191" s="16">
        <v>0</v>
      </c>
      <c r="M191" s="16"/>
      <c r="N191" s="16"/>
      <c r="O191" s="18">
        <f t="shared" si="42"/>
        <v>0</v>
      </c>
      <c r="P191" s="16" t="s">
        <v>168</v>
      </c>
      <c r="Q191" s="18">
        <f t="shared" si="43"/>
        <v>0</v>
      </c>
      <c r="R191" s="16"/>
      <c r="S191" s="16"/>
      <c r="T191" s="16"/>
      <c r="U191" s="18"/>
      <c r="V191" s="64">
        <f>O191/K191*100+V192</f>
        <v>16.169849041207669</v>
      </c>
      <c r="W191" s="32">
        <f t="shared" si="41"/>
        <v>0</v>
      </c>
      <c r="X191" s="19"/>
    </row>
    <row r="192" spans="1:24" s="20" customFormat="1" ht="138" customHeight="1" x14ac:dyDescent="0.25">
      <c r="A192" s="14" t="s">
        <v>86</v>
      </c>
      <c r="B192" s="33" t="s">
        <v>392</v>
      </c>
      <c r="C192" s="16">
        <v>1.6</v>
      </c>
      <c r="D192" s="16">
        <v>1.6</v>
      </c>
      <c r="E192" s="16"/>
      <c r="F192" s="16">
        <v>35</v>
      </c>
      <c r="G192" s="22" t="s">
        <v>393</v>
      </c>
      <c r="H192" s="16" t="s">
        <v>401</v>
      </c>
      <c r="I192" s="16" t="s">
        <v>402</v>
      </c>
      <c r="J192" s="16">
        <v>10.6</v>
      </c>
      <c r="K192" s="16">
        <v>11.4</v>
      </c>
      <c r="L192" s="16">
        <v>0.16800000000000001</v>
      </c>
      <c r="M192" s="16">
        <v>3.1E-2</v>
      </c>
      <c r="N192" s="16">
        <v>0</v>
      </c>
      <c r="O192" s="18">
        <f t="shared" si="42"/>
        <v>0.19900000000000001</v>
      </c>
      <c r="P192" s="17" t="s">
        <v>530</v>
      </c>
      <c r="Q192" s="18">
        <f t="shared" si="43"/>
        <v>1.6</v>
      </c>
      <c r="R192" s="16"/>
      <c r="S192" s="16"/>
      <c r="T192" s="16"/>
      <c r="U192" s="64">
        <f t="shared" si="39"/>
        <v>12.4375</v>
      </c>
      <c r="V192" s="64">
        <f t="shared" si="40"/>
        <v>16.169849041207669</v>
      </c>
      <c r="W192" s="32">
        <f t="shared" si="41"/>
        <v>1.401</v>
      </c>
      <c r="X192" s="19"/>
    </row>
    <row r="193" spans="1:24" s="39" customFormat="1" ht="125.25" customHeight="1" x14ac:dyDescent="0.25">
      <c r="A193" s="34" t="s">
        <v>216</v>
      </c>
      <c r="B193" s="40" t="s">
        <v>332</v>
      </c>
      <c r="C193" s="36">
        <v>4</v>
      </c>
      <c r="D193" s="36">
        <v>1.6</v>
      </c>
      <c r="E193" s="36"/>
      <c r="F193" s="37">
        <v>35</v>
      </c>
      <c r="G193" s="41" t="s">
        <v>394</v>
      </c>
      <c r="H193" s="36" t="s">
        <v>401</v>
      </c>
      <c r="I193" s="36" t="s">
        <v>403</v>
      </c>
      <c r="J193" s="37">
        <v>10.6</v>
      </c>
      <c r="K193" s="37">
        <v>11.4</v>
      </c>
      <c r="L193" s="37">
        <v>1.47</v>
      </c>
      <c r="M193" s="37">
        <v>0.16800000000000001</v>
      </c>
      <c r="N193" s="37">
        <v>0</v>
      </c>
      <c r="O193" s="37">
        <f t="shared" si="42"/>
        <v>1.6379999999999999</v>
      </c>
      <c r="P193" s="42" t="s">
        <v>501</v>
      </c>
      <c r="Q193" s="37">
        <f t="shared" si="43"/>
        <v>1.6</v>
      </c>
      <c r="R193" s="37"/>
      <c r="S193" s="37"/>
      <c r="T193" s="37"/>
      <c r="U193" s="37">
        <f t="shared" si="39"/>
        <v>102.375</v>
      </c>
      <c r="V193" s="66">
        <f>O193/K193*100+V194</f>
        <v>14.424235006119948</v>
      </c>
      <c r="W193" s="28">
        <f t="shared" si="41"/>
        <v>-3.7999999999999812E-2</v>
      </c>
      <c r="X193" s="38"/>
    </row>
    <row r="194" spans="1:24" s="20" customFormat="1" ht="55.5" customHeight="1" x14ac:dyDescent="0.25">
      <c r="A194" s="14" t="s">
        <v>376</v>
      </c>
      <c r="B194" s="33" t="s">
        <v>341</v>
      </c>
      <c r="C194" s="16">
        <v>0.25</v>
      </c>
      <c r="D194" s="51"/>
      <c r="E194" s="16"/>
      <c r="F194" s="18">
        <v>35</v>
      </c>
      <c r="G194" s="23" t="s">
        <v>395</v>
      </c>
      <c r="H194" s="26" t="s">
        <v>191</v>
      </c>
      <c r="I194" s="16">
        <v>0.9</v>
      </c>
      <c r="J194" s="18">
        <v>20</v>
      </c>
      <c r="K194" s="18">
        <v>21.5</v>
      </c>
      <c r="L194" s="18">
        <v>1.2E-2</v>
      </c>
      <c r="M194" s="18"/>
      <c r="N194" s="24"/>
      <c r="O194" s="18">
        <f t="shared" si="42"/>
        <v>1.2E-2</v>
      </c>
      <c r="P194" s="16" t="s">
        <v>191</v>
      </c>
      <c r="Q194" s="18">
        <f t="shared" si="43"/>
        <v>0.25</v>
      </c>
      <c r="R194" s="18"/>
      <c r="S194" s="18"/>
      <c r="T194" s="18"/>
      <c r="U194" s="18">
        <f t="shared" si="39"/>
        <v>4.8</v>
      </c>
      <c r="V194" s="64">
        <f>O194/K194*100+V195</f>
        <v>5.5813953488372092E-2</v>
      </c>
      <c r="W194" s="32">
        <f t="shared" si="41"/>
        <v>0.23799999999999999</v>
      </c>
      <c r="X194" s="19"/>
    </row>
    <row r="195" spans="1:24" s="20" customFormat="1" ht="39" customHeight="1" x14ac:dyDescent="0.25">
      <c r="A195" s="14" t="s">
        <v>378</v>
      </c>
      <c r="B195" s="33"/>
      <c r="C195" s="16"/>
      <c r="D195" s="51"/>
      <c r="E195" s="16"/>
      <c r="F195" s="18">
        <v>35</v>
      </c>
      <c r="G195" s="23" t="s">
        <v>396</v>
      </c>
      <c r="H195" s="26" t="s">
        <v>340</v>
      </c>
      <c r="I195" s="16">
        <v>0.34</v>
      </c>
      <c r="J195" s="18">
        <v>27.2</v>
      </c>
      <c r="K195" s="18">
        <v>29.3</v>
      </c>
      <c r="L195" s="18">
        <v>0</v>
      </c>
      <c r="M195" s="18">
        <v>0</v>
      </c>
      <c r="N195" s="24">
        <v>0</v>
      </c>
      <c r="O195" s="18">
        <f t="shared" si="42"/>
        <v>0</v>
      </c>
      <c r="P195" s="16" t="s">
        <v>340</v>
      </c>
      <c r="Q195" s="18">
        <f t="shared" si="43"/>
        <v>0</v>
      </c>
      <c r="R195" s="18"/>
      <c r="S195" s="18"/>
      <c r="T195" s="18"/>
      <c r="U195" s="18"/>
      <c r="V195" s="18">
        <f>O195/K195*100</f>
        <v>0</v>
      </c>
      <c r="W195" s="32">
        <f t="shared" si="41"/>
        <v>0</v>
      </c>
      <c r="X195" s="19"/>
    </row>
    <row r="196" spans="1:24" s="2" customFormat="1" ht="34.5" customHeight="1" x14ac:dyDescent="0.25">
      <c r="A196" s="79" t="s">
        <v>415</v>
      </c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2"/>
    </row>
    <row r="197" spans="1:24" s="20" customFormat="1" ht="122.25" customHeight="1" x14ac:dyDescent="0.25">
      <c r="A197" s="14" t="s">
        <v>25</v>
      </c>
      <c r="B197" s="15" t="s">
        <v>409</v>
      </c>
      <c r="C197" s="16"/>
      <c r="D197" s="16"/>
      <c r="E197" s="16"/>
      <c r="F197" s="16">
        <v>35</v>
      </c>
      <c r="G197" s="16"/>
      <c r="H197" s="16" t="s">
        <v>84</v>
      </c>
      <c r="I197" s="16" t="s">
        <v>489</v>
      </c>
      <c r="J197" s="16">
        <v>12.7</v>
      </c>
      <c r="K197" s="16">
        <v>13.6</v>
      </c>
      <c r="L197" s="16">
        <f>SUM(L198:L205)</f>
        <v>0.78800000000000014</v>
      </c>
      <c r="M197" s="16">
        <f>SUM(M198:M205)</f>
        <v>0.223</v>
      </c>
      <c r="N197" s="16">
        <f>SUM(N198:N205)</f>
        <v>0</v>
      </c>
      <c r="O197" s="16">
        <f>SUM(O198:O205)</f>
        <v>1.0110000000000001</v>
      </c>
      <c r="P197" s="17" t="s">
        <v>531</v>
      </c>
      <c r="Q197" s="16"/>
      <c r="R197" s="16"/>
      <c r="S197" s="16"/>
      <c r="T197" s="16"/>
      <c r="U197" s="16"/>
      <c r="V197" s="64">
        <f>O197/K197*100</f>
        <v>7.4338235294117663</v>
      </c>
      <c r="W197" s="16">
        <f>SUM(W198:W205)</f>
        <v>9.0890000000000004</v>
      </c>
      <c r="X197" s="19"/>
    </row>
    <row r="198" spans="1:24" s="20" customFormat="1" ht="108.75" customHeight="1" x14ac:dyDescent="0.25">
      <c r="A198" s="14" t="s">
        <v>26</v>
      </c>
      <c r="B198" s="33" t="s">
        <v>410</v>
      </c>
      <c r="C198" s="16">
        <v>1.6</v>
      </c>
      <c r="D198" s="16">
        <v>1.6</v>
      </c>
      <c r="E198" s="16"/>
      <c r="F198" s="16">
        <v>35</v>
      </c>
      <c r="G198" s="22" t="s">
        <v>404</v>
      </c>
      <c r="H198" s="16" t="s">
        <v>84</v>
      </c>
      <c r="I198" s="16" t="s">
        <v>405</v>
      </c>
      <c r="J198" s="16">
        <v>12.7</v>
      </c>
      <c r="K198" s="16">
        <v>13.6</v>
      </c>
      <c r="L198" s="16">
        <v>0.11600000000000001</v>
      </c>
      <c r="M198" s="16">
        <v>0</v>
      </c>
      <c r="N198" s="16">
        <v>0</v>
      </c>
      <c r="O198" s="18">
        <f>SUM(L198:N198)</f>
        <v>0.11600000000000001</v>
      </c>
      <c r="P198" s="17" t="s">
        <v>638</v>
      </c>
      <c r="Q198" s="18">
        <f>MIN(C198:E198)</f>
        <v>1.6</v>
      </c>
      <c r="R198" s="16"/>
      <c r="S198" s="16"/>
      <c r="T198" s="16"/>
      <c r="U198" s="64">
        <f t="shared" ref="U198:U203" si="44">((O198-N198)/Q198)*100</f>
        <v>7.2499999999999991</v>
      </c>
      <c r="V198" s="64">
        <f t="shared" ref="V198:V204" si="45">O198/K198*100+V199</f>
        <v>6.5996922024623803</v>
      </c>
      <c r="W198" s="32">
        <f t="shared" ref="W198:W205" si="46">Q198-(O198-N198)</f>
        <v>1.484</v>
      </c>
      <c r="X198" s="19"/>
    </row>
    <row r="199" spans="1:24" s="20" customFormat="1" ht="135.75" customHeight="1" x14ac:dyDescent="0.25">
      <c r="A199" s="14" t="s">
        <v>27</v>
      </c>
      <c r="B199" s="33" t="s">
        <v>412</v>
      </c>
      <c r="C199" s="16"/>
      <c r="D199" s="16">
        <v>1.6</v>
      </c>
      <c r="E199" s="16"/>
      <c r="F199" s="16">
        <v>35</v>
      </c>
      <c r="G199" s="22" t="s">
        <v>411</v>
      </c>
      <c r="H199" s="16" t="s">
        <v>61</v>
      </c>
      <c r="I199" s="16">
        <v>27.2</v>
      </c>
      <c r="J199" s="51" t="s">
        <v>249</v>
      </c>
      <c r="K199" s="16">
        <v>17.2</v>
      </c>
      <c r="L199" s="16">
        <v>5.8000000000000003E-2</v>
      </c>
      <c r="M199" s="16">
        <v>8.9999999999999993E-3</v>
      </c>
      <c r="N199" s="16">
        <v>0</v>
      </c>
      <c r="O199" s="18">
        <f t="shared" ref="O199:O205" si="47">SUM(L199:N199)</f>
        <v>6.7000000000000004E-2</v>
      </c>
      <c r="P199" s="17" t="s">
        <v>532</v>
      </c>
      <c r="Q199" s="18">
        <f t="shared" ref="Q199:Q205" si="48">MIN(C199:E199)</f>
        <v>1.6</v>
      </c>
      <c r="R199" s="16"/>
      <c r="S199" s="16"/>
      <c r="T199" s="16"/>
      <c r="U199" s="64">
        <f t="shared" si="44"/>
        <v>4.1875</v>
      </c>
      <c r="V199" s="64">
        <f t="shared" si="45"/>
        <v>5.7467510259917916</v>
      </c>
      <c r="W199" s="32">
        <f t="shared" si="46"/>
        <v>1.5330000000000001</v>
      </c>
      <c r="X199" s="19"/>
    </row>
    <row r="200" spans="1:24" s="20" customFormat="1" ht="62.25" customHeight="1" x14ac:dyDescent="0.25">
      <c r="A200" s="14" t="s">
        <v>28</v>
      </c>
      <c r="B200" s="33" t="s">
        <v>413</v>
      </c>
      <c r="C200" s="16">
        <v>1.6</v>
      </c>
      <c r="D200" s="16">
        <v>1.6</v>
      </c>
      <c r="E200" s="16"/>
      <c r="F200" s="16">
        <v>35</v>
      </c>
      <c r="G200" s="22" t="s">
        <v>414</v>
      </c>
      <c r="H200" s="16" t="s">
        <v>61</v>
      </c>
      <c r="I200" s="16">
        <v>7.15</v>
      </c>
      <c r="J200" s="16">
        <v>16</v>
      </c>
      <c r="K200" s="16">
        <v>17.2</v>
      </c>
      <c r="L200" s="16">
        <v>0.13400000000000001</v>
      </c>
      <c r="M200" s="16">
        <v>0</v>
      </c>
      <c r="N200" s="16">
        <v>0</v>
      </c>
      <c r="O200" s="18">
        <f t="shared" si="47"/>
        <v>0.13400000000000001</v>
      </c>
      <c r="P200" s="17" t="s">
        <v>533</v>
      </c>
      <c r="Q200" s="18">
        <f t="shared" si="48"/>
        <v>1.6</v>
      </c>
      <c r="R200" s="16"/>
      <c r="S200" s="16"/>
      <c r="T200" s="16"/>
      <c r="U200" s="18">
        <f t="shared" si="44"/>
        <v>8.375</v>
      </c>
      <c r="V200" s="64">
        <f t="shared" si="45"/>
        <v>5.3572161422708611</v>
      </c>
      <c r="W200" s="32">
        <f t="shared" si="46"/>
        <v>1.4660000000000002</v>
      </c>
      <c r="X200" s="19"/>
    </row>
    <row r="201" spans="1:24" s="20" customFormat="1" ht="49.5" customHeight="1" x14ac:dyDescent="0.25">
      <c r="A201" s="14" t="s">
        <v>49</v>
      </c>
      <c r="B201" s="33" t="s">
        <v>416</v>
      </c>
      <c r="C201" s="16">
        <v>1</v>
      </c>
      <c r="D201" s="16"/>
      <c r="E201" s="16"/>
      <c r="F201" s="16">
        <v>35</v>
      </c>
      <c r="G201" s="22" t="s">
        <v>417</v>
      </c>
      <c r="H201" s="16" t="s">
        <v>61</v>
      </c>
      <c r="I201" s="16">
        <v>23.3</v>
      </c>
      <c r="J201" s="16">
        <v>16</v>
      </c>
      <c r="K201" s="16">
        <v>17.2</v>
      </c>
      <c r="L201" s="16">
        <v>1.9E-2</v>
      </c>
      <c r="M201" s="16">
        <v>0</v>
      </c>
      <c r="N201" s="16">
        <v>0</v>
      </c>
      <c r="O201" s="18">
        <f t="shared" si="47"/>
        <v>1.9E-2</v>
      </c>
      <c r="P201" s="17" t="s">
        <v>639</v>
      </c>
      <c r="Q201" s="18">
        <f t="shared" si="48"/>
        <v>1</v>
      </c>
      <c r="R201" s="16"/>
      <c r="S201" s="16"/>
      <c r="T201" s="16"/>
      <c r="U201" s="18">
        <f t="shared" si="44"/>
        <v>1.9</v>
      </c>
      <c r="V201" s="64">
        <f t="shared" si="45"/>
        <v>4.578146374829001</v>
      </c>
      <c r="W201" s="32">
        <f t="shared" si="46"/>
        <v>0.98099999999999998</v>
      </c>
      <c r="X201" s="19"/>
    </row>
    <row r="202" spans="1:24" s="20" customFormat="1" ht="105.75" customHeight="1" x14ac:dyDescent="0.25">
      <c r="A202" s="14" t="s">
        <v>68</v>
      </c>
      <c r="B202" s="33" t="s">
        <v>419</v>
      </c>
      <c r="C202" s="16">
        <v>2.5</v>
      </c>
      <c r="D202" s="16">
        <v>1.8</v>
      </c>
      <c r="E202" s="16"/>
      <c r="F202" s="16">
        <v>35</v>
      </c>
      <c r="G202" s="22" t="s">
        <v>418</v>
      </c>
      <c r="H202" s="16" t="s">
        <v>212</v>
      </c>
      <c r="I202" s="51" t="s">
        <v>423</v>
      </c>
      <c r="J202" s="16">
        <v>12.7</v>
      </c>
      <c r="K202" s="16">
        <v>13.6</v>
      </c>
      <c r="L202" s="16">
        <v>0.32700000000000001</v>
      </c>
      <c r="M202" s="16">
        <v>2.5999999999999999E-2</v>
      </c>
      <c r="N202" s="16">
        <v>0</v>
      </c>
      <c r="O202" s="18">
        <f t="shared" si="47"/>
        <v>0.35300000000000004</v>
      </c>
      <c r="P202" s="17" t="s">
        <v>534</v>
      </c>
      <c r="Q202" s="18">
        <f t="shared" si="48"/>
        <v>1.8</v>
      </c>
      <c r="R202" s="16"/>
      <c r="S202" s="16"/>
      <c r="T202" s="16"/>
      <c r="U202" s="64">
        <f t="shared" si="44"/>
        <v>19.611111111111114</v>
      </c>
      <c r="V202" s="64">
        <f t="shared" si="45"/>
        <v>4.4676812585499315</v>
      </c>
      <c r="W202" s="32">
        <f t="shared" si="46"/>
        <v>1.4470000000000001</v>
      </c>
      <c r="X202" s="19"/>
    </row>
    <row r="203" spans="1:24" s="20" customFormat="1" ht="121.5" customHeight="1" x14ac:dyDescent="0.25">
      <c r="A203" s="14" t="s">
        <v>85</v>
      </c>
      <c r="B203" s="33" t="s">
        <v>421</v>
      </c>
      <c r="C203" s="16">
        <v>2.5</v>
      </c>
      <c r="D203" s="16">
        <v>2.5</v>
      </c>
      <c r="E203" s="16"/>
      <c r="F203" s="16">
        <v>35</v>
      </c>
      <c r="G203" s="22" t="s">
        <v>422</v>
      </c>
      <c r="H203" s="16" t="s">
        <v>61</v>
      </c>
      <c r="I203" s="16">
        <v>19.399999999999999</v>
      </c>
      <c r="J203" s="16">
        <v>16</v>
      </c>
      <c r="K203" s="16">
        <v>17.2</v>
      </c>
      <c r="L203" s="16">
        <v>0.13400000000000001</v>
      </c>
      <c r="M203" s="16">
        <v>0.188</v>
      </c>
      <c r="N203" s="16">
        <v>0</v>
      </c>
      <c r="O203" s="18">
        <f t="shared" si="47"/>
        <v>0.32200000000000001</v>
      </c>
      <c r="P203" s="17" t="s">
        <v>535</v>
      </c>
      <c r="Q203" s="18">
        <f t="shared" si="48"/>
        <v>2.5</v>
      </c>
      <c r="R203" s="16"/>
      <c r="S203" s="16"/>
      <c r="T203" s="16"/>
      <c r="U203" s="18">
        <f t="shared" si="44"/>
        <v>12.879999999999999</v>
      </c>
      <c r="V203" s="64">
        <f t="shared" si="45"/>
        <v>1.8720930232558139</v>
      </c>
      <c r="W203" s="32">
        <f t="shared" si="46"/>
        <v>2.1779999999999999</v>
      </c>
      <c r="X203" s="19"/>
    </row>
    <row r="204" spans="1:24" s="20" customFormat="1" ht="111" customHeight="1" x14ac:dyDescent="0.25">
      <c r="A204" s="14" t="s">
        <v>86</v>
      </c>
      <c r="B204" s="33"/>
      <c r="C204" s="18"/>
      <c r="D204" s="18"/>
      <c r="E204" s="18"/>
      <c r="F204" s="18">
        <v>35</v>
      </c>
      <c r="G204" s="22" t="s">
        <v>420</v>
      </c>
      <c r="H204" s="16" t="s">
        <v>61</v>
      </c>
      <c r="I204" s="16">
        <v>32.1</v>
      </c>
      <c r="J204" s="18">
        <v>16</v>
      </c>
      <c r="K204" s="18">
        <v>17.2</v>
      </c>
      <c r="L204" s="18">
        <v>0</v>
      </c>
      <c r="M204" s="18">
        <v>0</v>
      </c>
      <c r="N204" s="18">
        <v>0</v>
      </c>
      <c r="O204" s="18">
        <f t="shared" si="47"/>
        <v>0</v>
      </c>
      <c r="P204" s="17" t="s">
        <v>536</v>
      </c>
      <c r="Q204" s="18">
        <f t="shared" si="48"/>
        <v>0</v>
      </c>
      <c r="R204" s="18"/>
      <c r="S204" s="18"/>
      <c r="T204" s="18"/>
      <c r="U204" s="18"/>
      <c r="V204" s="18">
        <f t="shared" si="45"/>
        <v>0</v>
      </c>
      <c r="W204" s="32">
        <f t="shared" si="46"/>
        <v>0</v>
      </c>
      <c r="X204" s="19"/>
    </row>
    <row r="205" spans="1:24" s="20" customFormat="1" ht="34.5" customHeight="1" x14ac:dyDescent="0.25">
      <c r="A205" s="14" t="s">
        <v>216</v>
      </c>
      <c r="B205" s="33"/>
      <c r="C205" s="18"/>
      <c r="D205" s="18"/>
      <c r="E205" s="18"/>
      <c r="F205" s="18">
        <v>35</v>
      </c>
      <c r="G205" s="23" t="s">
        <v>424</v>
      </c>
      <c r="H205" s="26" t="s">
        <v>61</v>
      </c>
      <c r="I205" s="16">
        <v>37.299999999999997</v>
      </c>
      <c r="J205" s="18">
        <v>16</v>
      </c>
      <c r="K205" s="18">
        <v>17.2</v>
      </c>
      <c r="L205" s="18">
        <v>0</v>
      </c>
      <c r="M205" s="18">
        <v>0</v>
      </c>
      <c r="N205" s="24">
        <v>0</v>
      </c>
      <c r="O205" s="18">
        <f t="shared" si="47"/>
        <v>0</v>
      </c>
      <c r="P205" s="17" t="s">
        <v>61</v>
      </c>
      <c r="Q205" s="18">
        <f t="shared" si="48"/>
        <v>0</v>
      </c>
      <c r="R205" s="18"/>
      <c r="S205" s="18"/>
      <c r="T205" s="18"/>
      <c r="U205" s="18"/>
      <c r="V205" s="18">
        <f>O205/K205*100</f>
        <v>0</v>
      </c>
      <c r="W205" s="32">
        <f t="shared" si="46"/>
        <v>0</v>
      </c>
      <c r="X205" s="19"/>
    </row>
    <row r="206" spans="1:24" s="2" customFormat="1" ht="34.5" customHeight="1" x14ac:dyDescent="0.25">
      <c r="A206" s="79" t="s">
        <v>663</v>
      </c>
      <c r="B206" s="71"/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2"/>
    </row>
    <row r="207" spans="1:24" s="20" customFormat="1" ht="182.25" customHeight="1" x14ac:dyDescent="0.25">
      <c r="A207" s="14" t="s">
        <v>25</v>
      </c>
      <c r="B207" s="15" t="s">
        <v>430</v>
      </c>
      <c r="C207" s="16"/>
      <c r="D207" s="16"/>
      <c r="E207" s="16"/>
      <c r="F207" s="16">
        <v>35</v>
      </c>
      <c r="G207" s="16"/>
      <c r="H207" s="16" t="s">
        <v>490</v>
      </c>
      <c r="I207" s="16" t="s">
        <v>491</v>
      </c>
      <c r="J207" s="16">
        <v>10.6</v>
      </c>
      <c r="K207" s="16">
        <v>11.4</v>
      </c>
      <c r="L207" s="16">
        <f>SUM(L208:L213)</f>
        <v>1.177</v>
      </c>
      <c r="M207" s="16">
        <f>SUM(M208:M213)</f>
        <v>0.23199999999999998</v>
      </c>
      <c r="N207" s="16">
        <f>SUM(N208:N213)</f>
        <v>0</v>
      </c>
      <c r="O207" s="16">
        <f>SUM(O208:O213)</f>
        <v>1.4089999999999998</v>
      </c>
      <c r="P207" s="17" t="s">
        <v>538</v>
      </c>
      <c r="Q207" s="16"/>
      <c r="R207" s="16"/>
      <c r="S207" s="16"/>
      <c r="T207" s="16"/>
      <c r="U207" s="16"/>
      <c r="V207" s="64">
        <f>O207/K207*100</f>
        <v>12.359649122807015</v>
      </c>
      <c r="W207" s="16">
        <f>SUM(W208:W213)</f>
        <v>5.9910000000000005</v>
      </c>
      <c r="X207" s="19"/>
    </row>
    <row r="208" spans="1:24" s="20" customFormat="1" ht="48.75" customHeight="1" x14ac:dyDescent="0.25">
      <c r="A208" s="14" t="s">
        <v>26</v>
      </c>
      <c r="B208" s="33" t="s">
        <v>425</v>
      </c>
      <c r="C208" s="16">
        <v>1.6</v>
      </c>
      <c r="D208" s="16">
        <v>1.6</v>
      </c>
      <c r="E208" s="16"/>
      <c r="F208" s="16">
        <v>35</v>
      </c>
      <c r="G208" s="22" t="s">
        <v>426</v>
      </c>
      <c r="H208" s="16" t="s">
        <v>212</v>
      </c>
      <c r="I208" s="16">
        <v>19.3</v>
      </c>
      <c r="J208" s="16">
        <v>12.7</v>
      </c>
      <c r="K208" s="16">
        <v>13.6</v>
      </c>
      <c r="L208" s="16">
        <v>0.06</v>
      </c>
      <c r="M208" s="16">
        <v>0</v>
      </c>
      <c r="N208" s="16">
        <v>0</v>
      </c>
      <c r="O208" s="18">
        <f t="shared" ref="O208:O213" si="49">SUM(L208:N208)</f>
        <v>0.06</v>
      </c>
      <c r="P208" s="17" t="s">
        <v>640</v>
      </c>
      <c r="Q208" s="18">
        <f t="shared" ref="Q208:Q213" si="50">MIN(C208:E208)</f>
        <v>1.6</v>
      </c>
      <c r="R208" s="16"/>
      <c r="S208" s="16"/>
      <c r="T208" s="16"/>
      <c r="U208" s="18">
        <f t="shared" ref="U208:U212" si="51">((O208-N208)/Q208)*100</f>
        <v>3.75</v>
      </c>
      <c r="V208" s="64">
        <f>O208/K208*100+V209</f>
        <v>11.992131062951495</v>
      </c>
      <c r="W208" s="32">
        <f t="shared" ref="W208:W213" si="52">Q208-(O208-N208)</f>
        <v>1.54</v>
      </c>
      <c r="X208" s="19"/>
    </row>
    <row r="209" spans="1:24" s="20" customFormat="1" ht="138" customHeight="1" x14ac:dyDescent="0.25">
      <c r="A209" s="14" t="s">
        <v>27</v>
      </c>
      <c r="B209" s="33" t="s">
        <v>392</v>
      </c>
      <c r="C209" s="16">
        <v>1.6</v>
      </c>
      <c r="D209" s="16">
        <v>1.6</v>
      </c>
      <c r="E209" s="16"/>
      <c r="F209" s="16">
        <v>35</v>
      </c>
      <c r="G209" s="22" t="s">
        <v>427</v>
      </c>
      <c r="H209" s="16" t="s">
        <v>212</v>
      </c>
      <c r="I209" s="16">
        <v>12.6</v>
      </c>
      <c r="J209" s="51" t="s">
        <v>215</v>
      </c>
      <c r="K209" s="16">
        <v>13.6</v>
      </c>
      <c r="L209" s="16">
        <v>0.16800000000000001</v>
      </c>
      <c r="M209" s="16">
        <v>3.1E-2</v>
      </c>
      <c r="N209" s="16">
        <v>0</v>
      </c>
      <c r="O209" s="18">
        <f t="shared" si="49"/>
        <v>0.19900000000000001</v>
      </c>
      <c r="P209" s="17" t="s">
        <v>537</v>
      </c>
      <c r="Q209" s="18">
        <f t="shared" si="50"/>
        <v>1.6</v>
      </c>
      <c r="R209" s="16"/>
      <c r="S209" s="16"/>
      <c r="T209" s="16"/>
      <c r="U209" s="64">
        <f t="shared" si="51"/>
        <v>12.4375</v>
      </c>
      <c r="V209" s="64">
        <f>O209/K209*100+V210</f>
        <v>11.55095459236326</v>
      </c>
      <c r="W209" s="32">
        <f t="shared" si="52"/>
        <v>1.401</v>
      </c>
      <c r="X209" s="19"/>
    </row>
    <row r="210" spans="1:24" s="20" customFormat="1" ht="138" customHeight="1" x14ac:dyDescent="0.25">
      <c r="A210" s="14" t="s">
        <v>28</v>
      </c>
      <c r="B210" s="33" t="s">
        <v>390</v>
      </c>
      <c r="C210" s="16">
        <v>1.6</v>
      </c>
      <c r="D210" s="16">
        <v>1.6</v>
      </c>
      <c r="E210" s="16"/>
      <c r="F210" s="16">
        <v>35</v>
      </c>
      <c r="G210" s="22" t="s">
        <v>393</v>
      </c>
      <c r="H210" s="16" t="s">
        <v>401</v>
      </c>
      <c r="I210" s="16" t="s">
        <v>402</v>
      </c>
      <c r="J210" s="16">
        <v>10.6</v>
      </c>
      <c r="K210" s="16">
        <v>11.4</v>
      </c>
      <c r="L210" s="16">
        <v>0.32200000000000001</v>
      </c>
      <c r="M210" s="16">
        <v>9.7000000000000003E-2</v>
      </c>
      <c r="N210" s="16">
        <v>0</v>
      </c>
      <c r="O210" s="18">
        <f t="shared" si="49"/>
        <v>0.41900000000000004</v>
      </c>
      <c r="P210" s="17" t="s">
        <v>539</v>
      </c>
      <c r="Q210" s="18">
        <f t="shared" si="50"/>
        <v>1.6</v>
      </c>
      <c r="R210" s="16"/>
      <c r="S210" s="16"/>
      <c r="T210" s="16"/>
      <c r="U210" s="64">
        <f t="shared" si="51"/>
        <v>26.187500000000004</v>
      </c>
      <c r="V210" s="64">
        <f>O210/K210*100+V211</f>
        <v>10.087719298245613</v>
      </c>
      <c r="W210" s="32">
        <f t="shared" si="52"/>
        <v>1.181</v>
      </c>
      <c r="X210" s="19"/>
    </row>
    <row r="211" spans="1:24" s="20" customFormat="1" ht="124.5" customHeight="1" x14ac:dyDescent="0.25">
      <c r="A211" s="14" t="s">
        <v>49</v>
      </c>
      <c r="B211" s="33" t="s">
        <v>428</v>
      </c>
      <c r="C211" s="16">
        <v>2.5</v>
      </c>
      <c r="D211" s="16">
        <v>1.6</v>
      </c>
      <c r="E211" s="16"/>
      <c r="F211" s="16">
        <v>35</v>
      </c>
      <c r="G211" s="22" t="s">
        <v>429</v>
      </c>
      <c r="H211" s="16" t="s">
        <v>475</v>
      </c>
      <c r="I211" s="16" t="s">
        <v>474</v>
      </c>
      <c r="J211" s="16">
        <v>10.6</v>
      </c>
      <c r="K211" s="16">
        <v>11.4</v>
      </c>
      <c r="L211" s="16">
        <v>0.34399999999999997</v>
      </c>
      <c r="M211" s="16">
        <v>5.2999999999999999E-2</v>
      </c>
      <c r="N211" s="16">
        <v>0</v>
      </c>
      <c r="O211" s="18">
        <f t="shared" si="49"/>
        <v>0.39699999999999996</v>
      </c>
      <c r="P211" s="17" t="s">
        <v>540</v>
      </c>
      <c r="Q211" s="18">
        <f t="shared" si="50"/>
        <v>1.6</v>
      </c>
      <c r="R211" s="16"/>
      <c r="S211" s="16"/>
      <c r="T211" s="16"/>
      <c r="U211" s="64">
        <f t="shared" si="51"/>
        <v>24.812499999999996</v>
      </c>
      <c r="V211" s="64">
        <f>O211/K211*100+V212</f>
        <v>6.4122807017543852</v>
      </c>
      <c r="W211" s="32">
        <f t="shared" si="52"/>
        <v>1.2030000000000001</v>
      </c>
      <c r="X211" s="19"/>
    </row>
    <row r="212" spans="1:24" s="20" customFormat="1" ht="48.75" customHeight="1" x14ac:dyDescent="0.25">
      <c r="A212" s="14" t="s">
        <v>68</v>
      </c>
      <c r="B212" s="33" t="s">
        <v>431</v>
      </c>
      <c r="C212" s="16">
        <v>1.6</v>
      </c>
      <c r="D212" s="16">
        <v>1</v>
      </c>
      <c r="E212" s="16"/>
      <c r="F212" s="16">
        <v>35</v>
      </c>
      <c r="G212" s="22" t="s">
        <v>432</v>
      </c>
      <c r="H212" s="16" t="s">
        <v>475</v>
      </c>
      <c r="I212" s="51" t="s">
        <v>476</v>
      </c>
      <c r="J212" s="16">
        <v>10.6</v>
      </c>
      <c r="K212" s="16">
        <v>11.4</v>
      </c>
      <c r="L212" s="16">
        <v>0.28299999999999997</v>
      </c>
      <c r="M212" s="16">
        <v>5.0999999999999997E-2</v>
      </c>
      <c r="N212" s="16">
        <v>0</v>
      </c>
      <c r="O212" s="18">
        <f t="shared" si="49"/>
        <v>0.33399999999999996</v>
      </c>
      <c r="P212" s="17" t="s">
        <v>641</v>
      </c>
      <c r="Q212" s="18">
        <f t="shared" si="50"/>
        <v>1</v>
      </c>
      <c r="R212" s="16"/>
      <c r="S212" s="16"/>
      <c r="T212" s="16"/>
      <c r="U212" s="18">
        <f t="shared" si="51"/>
        <v>33.4</v>
      </c>
      <c r="V212" s="64">
        <f>O212/K212*100+V213</f>
        <v>2.9298245614035086</v>
      </c>
      <c r="W212" s="32">
        <f t="shared" si="52"/>
        <v>0.66600000000000004</v>
      </c>
      <c r="X212" s="19"/>
    </row>
    <row r="213" spans="1:24" s="20" customFormat="1" ht="211.5" customHeight="1" x14ac:dyDescent="0.25">
      <c r="A213" s="14" t="s">
        <v>85</v>
      </c>
      <c r="B213" s="33"/>
      <c r="C213" s="16"/>
      <c r="D213" s="16"/>
      <c r="E213" s="16"/>
      <c r="F213" s="16">
        <v>35</v>
      </c>
      <c r="G213" s="22" t="s">
        <v>433</v>
      </c>
      <c r="H213" s="16" t="s">
        <v>61</v>
      </c>
      <c r="I213" s="16">
        <v>27.4</v>
      </c>
      <c r="J213" s="16">
        <v>16</v>
      </c>
      <c r="K213" s="16">
        <v>17.2</v>
      </c>
      <c r="L213" s="16">
        <v>0</v>
      </c>
      <c r="M213" s="16">
        <v>0</v>
      </c>
      <c r="N213" s="16">
        <v>0</v>
      </c>
      <c r="O213" s="18">
        <f t="shared" si="49"/>
        <v>0</v>
      </c>
      <c r="P213" s="17" t="s">
        <v>541</v>
      </c>
      <c r="Q213" s="18">
        <f t="shared" si="50"/>
        <v>0</v>
      </c>
      <c r="R213" s="16"/>
      <c r="S213" s="16"/>
      <c r="T213" s="16"/>
      <c r="U213" s="18"/>
      <c r="V213" s="18">
        <f>O213/K213*100</f>
        <v>0</v>
      </c>
      <c r="W213" s="32">
        <f t="shared" si="52"/>
        <v>0</v>
      </c>
      <c r="X213" s="19"/>
    </row>
    <row r="214" spans="1:24" s="2" customFormat="1" ht="34.5" customHeight="1" x14ac:dyDescent="0.25">
      <c r="A214" s="79" t="s">
        <v>543</v>
      </c>
      <c r="B214" s="71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2"/>
    </row>
    <row r="215" spans="1:24" s="20" customFormat="1" ht="75.75" customHeight="1" x14ac:dyDescent="0.25">
      <c r="A215" s="14" t="s">
        <v>25</v>
      </c>
      <c r="B215" s="15" t="s">
        <v>544</v>
      </c>
      <c r="C215" s="16"/>
      <c r="D215" s="16"/>
      <c r="E215" s="16"/>
      <c r="F215" s="16">
        <v>35</v>
      </c>
      <c r="G215" s="16"/>
      <c r="H215" s="16" t="s">
        <v>61</v>
      </c>
      <c r="I215" s="16">
        <v>58.6</v>
      </c>
      <c r="J215" s="16">
        <v>16</v>
      </c>
      <c r="K215" s="16">
        <v>17.2</v>
      </c>
      <c r="L215" s="16">
        <f>SUM(L216:L219)</f>
        <v>0.42200000000000004</v>
      </c>
      <c r="M215" s="16">
        <f>SUM(M216:M219)</f>
        <v>0.159</v>
      </c>
      <c r="N215" s="16">
        <f>SUM(N216:N219)</f>
        <v>0.35499999999999998</v>
      </c>
      <c r="O215" s="16">
        <f>SUM(O216:O219)</f>
        <v>0.93599999999999994</v>
      </c>
      <c r="P215" s="17" t="s">
        <v>549</v>
      </c>
      <c r="Q215" s="16"/>
      <c r="R215" s="16"/>
      <c r="S215" s="16"/>
      <c r="T215" s="16"/>
      <c r="U215" s="16"/>
      <c r="V215" s="64">
        <f>O215/K215*100</f>
        <v>5.441860465116279</v>
      </c>
      <c r="W215" s="16">
        <f>SUM(W216:W219)</f>
        <v>2.6190000000000002</v>
      </c>
      <c r="X215" s="19"/>
    </row>
    <row r="216" spans="1:24" s="20" customFormat="1" ht="78" customHeight="1" x14ac:dyDescent="0.25">
      <c r="A216" s="14" t="s">
        <v>26</v>
      </c>
      <c r="B216" s="33" t="s">
        <v>434</v>
      </c>
      <c r="C216" s="16">
        <v>1.6</v>
      </c>
      <c r="D216" s="16">
        <v>1.6</v>
      </c>
      <c r="E216" s="16"/>
      <c r="F216" s="16">
        <v>35</v>
      </c>
      <c r="G216" s="22" t="s">
        <v>435</v>
      </c>
      <c r="H216" s="16" t="s">
        <v>61</v>
      </c>
      <c r="I216" s="16">
        <v>19.3</v>
      </c>
      <c r="J216" s="16">
        <v>16</v>
      </c>
      <c r="K216" s="16">
        <v>17.2</v>
      </c>
      <c r="L216" s="16">
        <v>0.2</v>
      </c>
      <c r="M216" s="16">
        <v>0.10299999999999999</v>
      </c>
      <c r="N216" s="16">
        <v>0.35499999999999998</v>
      </c>
      <c r="O216" s="18">
        <f>SUM(L216:N216)</f>
        <v>0.65799999999999992</v>
      </c>
      <c r="P216" s="17" t="s">
        <v>546</v>
      </c>
      <c r="Q216" s="18">
        <f>MIN(C216:E216)</f>
        <v>1.6</v>
      </c>
      <c r="R216" s="16"/>
      <c r="S216" s="16"/>
      <c r="T216" s="16"/>
      <c r="U216" s="64">
        <f>((O216-N216)/Q216)*100</f>
        <v>18.937499999999996</v>
      </c>
      <c r="V216" s="64">
        <f>O216/K216*100+V217</f>
        <v>5.441860465116279</v>
      </c>
      <c r="W216" s="32">
        <f>Q216-(O216-N216)</f>
        <v>1.2970000000000002</v>
      </c>
      <c r="X216" s="19"/>
    </row>
    <row r="217" spans="1:24" s="20" customFormat="1" ht="68.25" customHeight="1" x14ac:dyDescent="0.25">
      <c r="A217" s="14" t="s">
        <v>27</v>
      </c>
      <c r="B217" s="33" t="s">
        <v>477</v>
      </c>
      <c r="C217" s="16" t="s">
        <v>568</v>
      </c>
      <c r="D217" s="16"/>
      <c r="E217" s="16"/>
      <c r="F217" s="16">
        <v>35</v>
      </c>
      <c r="G217" s="22" t="s">
        <v>478</v>
      </c>
      <c r="H217" s="16" t="s">
        <v>61</v>
      </c>
      <c r="I217" s="16">
        <v>0.7</v>
      </c>
      <c r="J217" s="16">
        <v>16</v>
      </c>
      <c r="K217" s="16">
        <v>17.2</v>
      </c>
      <c r="L217" s="16">
        <v>0</v>
      </c>
      <c r="M217" s="16">
        <v>0</v>
      </c>
      <c r="N217" s="16">
        <v>0</v>
      </c>
      <c r="O217" s="18">
        <f>SUM(L217:N217)</f>
        <v>0</v>
      </c>
      <c r="P217" s="16" t="s">
        <v>61</v>
      </c>
      <c r="Q217" s="18">
        <f>MIN(C217:E217)</f>
        <v>0</v>
      </c>
      <c r="R217" s="16"/>
      <c r="S217" s="16"/>
      <c r="T217" s="16"/>
      <c r="U217" s="18"/>
      <c r="V217" s="64">
        <f>O217/K217*100+V218</f>
        <v>1.6162790697674421</v>
      </c>
      <c r="W217" s="32">
        <f>Q217-(O217-N217)</f>
        <v>0</v>
      </c>
      <c r="X217" s="19"/>
    </row>
    <row r="218" spans="1:24" s="20" customFormat="1" ht="123" customHeight="1" x14ac:dyDescent="0.25">
      <c r="A218" s="14" t="s">
        <v>28</v>
      </c>
      <c r="B218" s="33" t="s">
        <v>545</v>
      </c>
      <c r="C218" s="16">
        <v>1.6</v>
      </c>
      <c r="D218" s="16">
        <v>1.8</v>
      </c>
      <c r="E218" s="16"/>
      <c r="F218" s="16">
        <v>35</v>
      </c>
      <c r="G218" s="22" t="s">
        <v>436</v>
      </c>
      <c r="H218" s="16" t="s">
        <v>61</v>
      </c>
      <c r="I218" s="16">
        <v>22</v>
      </c>
      <c r="J218" s="51" t="s">
        <v>249</v>
      </c>
      <c r="K218" s="51" t="s">
        <v>492</v>
      </c>
      <c r="L218" s="16">
        <v>0.222</v>
      </c>
      <c r="M218" s="16">
        <v>5.6000000000000001E-2</v>
      </c>
      <c r="N218" s="16">
        <v>0</v>
      </c>
      <c r="O218" s="18">
        <f>SUM(L218:N218)</f>
        <v>0.27800000000000002</v>
      </c>
      <c r="P218" s="17" t="s">
        <v>547</v>
      </c>
      <c r="Q218" s="18">
        <f>MIN(C218:E218)</f>
        <v>1.6</v>
      </c>
      <c r="R218" s="16"/>
      <c r="S218" s="16"/>
      <c r="T218" s="16"/>
      <c r="U218" s="18">
        <f>((O218-N218)/Q218)*100</f>
        <v>17.375</v>
      </c>
      <c r="V218" s="64">
        <f>O218/K218*100+V219</f>
        <v>1.6162790697674421</v>
      </c>
      <c r="W218" s="32">
        <f>Q218-(O218-N218)</f>
        <v>1.3220000000000001</v>
      </c>
      <c r="X218" s="19"/>
    </row>
    <row r="219" spans="1:24" s="20" customFormat="1" ht="183" customHeight="1" x14ac:dyDescent="0.25">
      <c r="A219" s="14" t="s">
        <v>49</v>
      </c>
      <c r="B219" s="33"/>
      <c r="C219" s="16"/>
      <c r="D219" s="16"/>
      <c r="E219" s="16"/>
      <c r="F219" s="16">
        <v>35</v>
      </c>
      <c r="G219" s="22" t="s">
        <v>437</v>
      </c>
      <c r="H219" s="16" t="s">
        <v>61</v>
      </c>
      <c r="I219" s="16">
        <v>16.600000000000001</v>
      </c>
      <c r="J219" s="16">
        <v>16</v>
      </c>
      <c r="K219" s="16">
        <v>17.2</v>
      </c>
      <c r="L219" s="16">
        <v>0</v>
      </c>
      <c r="M219" s="16">
        <v>0</v>
      </c>
      <c r="N219" s="16">
        <v>0</v>
      </c>
      <c r="O219" s="18">
        <f>SUM(L219:N219)</f>
        <v>0</v>
      </c>
      <c r="P219" s="17" t="s">
        <v>542</v>
      </c>
      <c r="Q219" s="18">
        <f>MIN(C219:E219)</f>
        <v>0</v>
      </c>
      <c r="R219" s="16"/>
      <c r="S219" s="16"/>
      <c r="T219" s="16"/>
      <c r="U219" s="18"/>
      <c r="V219" s="18">
        <f>O219/K219*100</f>
        <v>0</v>
      </c>
      <c r="W219" s="32">
        <f>Q219-(O219-N219)</f>
        <v>0</v>
      </c>
      <c r="X219" s="19"/>
    </row>
    <row r="220" spans="1:24" s="2" customFormat="1" ht="34.5" customHeight="1" x14ac:dyDescent="0.25">
      <c r="A220" s="79" t="s">
        <v>661</v>
      </c>
      <c r="B220" s="71"/>
      <c r="C220" s="71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2"/>
    </row>
    <row r="221" spans="1:24" s="20" customFormat="1" ht="76.5" customHeight="1" x14ac:dyDescent="0.25">
      <c r="A221" s="14" t="s">
        <v>25</v>
      </c>
      <c r="B221" s="15" t="s">
        <v>660</v>
      </c>
      <c r="C221" s="16"/>
      <c r="D221" s="16"/>
      <c r="E221" s="16"/>
      <c r="F221" s="16">
        <v>35</v>
      </c>
      <c r="G221" s="16"/>
      <c r="H221" s="16" t="s">
        <v>128</v>
      </c>
      <c r="I221" s="16" t="s">
        <v>493</v>
      </c>
      <c r="J221" s="16">
        <v>12.7</v>
      </c>
      <c r="K221" s="16">
        <v>13.6</v>
      </c>
      <c r="L221" s="16">
        <f>SUM(L222:L225)</f>
        <v>1.5680000000000001</v>
      </c>
      <c r="M221" s="16">
        <f>SUM(M222:M225)</f>
        <v>3.7999999999999999E-2</v>
      </c>
      <c r="N221" s="16">
        <f>SUM(N222:N225)</f>
        <v>0</v>
      </c>
      <c r="O221" s="16">
        <f>SUM(O222:O225)</f>
        <v>1.6059999999999999</v>
      </c>
      <c r="P221" s="17" t="s">
        <v>548</v>
      </c>
      <c r="Q221" s="16"/>
      <c r="R221" s="16"/>
      <c r="S221" s="16"/>
      <c r="T221" s="16"/>
      <c r="U221" s="16"/>
      <c r="V221" s="64">
        <f>O221/K221*100</f>
        <v>11.808823529411764</v>
      </c>
      <c r="W221" s="16">
        <f>SUM(W222:W225)</f>
        <v>4.0940000000000003</v>
      </c>
      <c r="X221" s="19"/>
    </row>
    <row r="222" spans="1:24" s="20" customFormat="1" ht="111" customHeight="1" x14ac:dyDescent="0.25">
      <c r="A222" s="14" t="s">
        <v>26</v>
      </c>
      <c r="B222" s="33" t="s">
        <v>438</v>
      </c>
      <c r="C222" s="16">
        <v>1.6</v>
      </c>
      <c r="D222" s="16"/>
      <c r="E222" s="16"/>
      <c r="F222" s="16">
        <v>35</v>
      </c>
      <c r="G222" s="22" t="s">
        <v>441</v>
      </c>
      <c r="H222" s="16" t="s">
        <v>191</v>
      </c>
      <c r="I222" s="16">
        <v>11.7</v>
      </c>
      <c r="J222" s="16">
        <v>20</v>
      </c>
      <c r="K222" s="16">
        <v>21.5</v>
      </c>
      <c r="L222" s="16">
        <v>0.61099999999999999</v>
      </c>
      <c r="M222" s="16">
        <v>0</v>
      </c>
      <c r="N222" s="16">
        <v>0</v>
      </c>
      <c r="O222" s="18">
        <f>SUM(L222:N222)</f>
        <v>0.61099999999999999</v>
      </c>
      <c r="P222" s="17" t="s">
        <v>550</v>
      </c>
      <c r="Q222" s="18">
        <f>MIN(C222:E222)</f>
        <v>1.6</v>
      </c>
      <c r="R222" s="16"/>
      <c r="S222" s="16"/>
      <c r="T222" s="16"/>
      <c r="U222" s="64">
        <f>((O222-N222)/Q222)*100</f>
        <v>38.1875</v>
      </c>
      <c r="V222" s="64">
        <f>O222/K222*100+V223</f>
        <v>10.158036935704514</v>
      </c>
      <c r="W222" s="32">
        <f>Q222-(O222-N222)</f>
        <v>0.9890000000000001</v>
      </c>
      <c r="X222" s="19"/>
    </row>
    <row r="223" spans="1:24" s="20" customFormat="1" ht="80.25" customHeight="1" x14ac:dyDescent="0.25">
      <c r="A223" s="14" t="s">
        <v>27</v>
      </c>
      <c r="B223" s="33" t="s">
        <v>439</v>
      </c>
      <c r="C223" s="16">
        <v>1.6</v>
      </c>
      <c r="D223" s="16">
        <v>2.5</v>
      </c>
      <c r="E223" s="16"/>
      <c r="F223" s="16">
        <v>35</v>
      </c>
      <c r="G223" s="22" t="s">
        <v>442</v>
      </c>
      <c r="H223" s="16" t="s">
        <v>212</v>
      </c>
      <c r="I223" s="16">
        <v>26.6</v>
      </c>
      <c r="J223" s="51" t="s">
        <v>215</v>
      </c>
      <c r="K223" s="16">
        <v>13.6</v>
      </c>
      <c r="L223" s="16">
        <v>0.54400000000000004</v>
      </c>
      <c r="M223" s="16">
        <v>3.1E-2</v>
      </c>
      <c r="N223" s="16">
        <v>0</v>
      </c>
      <c r="O223" s="18">
        <f>SUM(L223:N223)</f>
        <v>0.57500000000000007</v>
      </c>
      <c r="P223" s="17" t="s">
        <v>551</v>
      </c>
      <c r="Q223" s="18">
        <f>MIN(C223:E223)</f>
        <v>1.6</v>
      </c>
      <c r="R223" s="16"/>
      <c r="S223" s="16"/>
      <c r="T223" s="16"/>
      <c r="U223" s="64">
        <f>((O223-N223)/Q223)*100</f>
        <v>35.9375</v>
      </c>
      <c r="V223" s="64">
        <f>O223/K223*100+V224</f>
        <v>7.3161764705882355</v>
      </c>
      <c r="W223" s="32">
        <f>Q223-(O223-N223)</f>
        <v>1.0249999999999999</v>
      </c>
      <c r="X223" s="19"/>
    </row>
    <row r="224" spans="1:24" s="20" customFormat="1" ht="66.75" customHeight="1" x14ac:dyDescent="0.25">
      <c r="A224" s="14" t="s">
        <v>28</v>
      </c>
      <c r="B224" s="33" t="s">
        <v>440</v>
      </c>
      <c r="C224" s="16">
        <v>2.5</v>
      </c>
      <c r="D224" s="16"/>
      <c r="E224" s="16"/>
      <c r="F224" s="16">
        <v>35</v>
      </c>
      <c r="G224" s="22" t="s">
        <v>443</v>
      </c>
      <c r="H224" s="16" t="s">
        <v>212</v>
      </c>
      <c r="I224" s="16">
        <v>1.6</v>
      </c>
      <c r="J224" s="16">
        <v>12.7</v>
      </c>
      <c r="K224" s="16">
        <v>13.6</v>
      </c>
      <c r="L224" s="16">
        <v>0.41299999999999998</v>
      </c>
      <c r="M224" s="16">
        <v>7.0000000000000001E-3</v>
      </c>
      <c r="N224" s="16">
        <v>0</v>
      </c>
      <c r="O224" s="18">
        <f>SUM(L224:N224)</f>
        <v>0.42</v>
      </c>
      <c r="P224" s="17" t="s">
        <v>642</v>
      </c>
      <c r="Q224" s="18">
        <f>MIN(C224:E224)</f>
        <v>2.5</v>
      </c>
      <c r="R224" s="16"/>
      <c r="S224" s="16"/>
      <c r="T224" s="16"/>
      <c r="U224" s="18">
        <f>((O224-N224)/Q224)*100</f>
        <v>16.799999999999997</v>
      </c>
      <c r="V224" s="64">
        <f>O224/K224*100+V225</f>
        <v>3.0882352941176472</v>
      </c>
      <c r="W224" s="32">
        <f>Q224-(O224-N224)</f>
        <v>2.08</v>
      </c>
      <c r="X224" s="19"/>
    </row>
    <row r="225" spans="1:24" s="20" customFormat="1" ht="197.25" customHeight="1" x14ac:dyDescent="0.25">
      <c r="A225" s="14" t="s">
        <v>49</v>
      </c>
      <c r="B225" s="33"/>
      <c r="C225" s="51"/>
      <c r="D225" s="16"/>
      <c r="E225" s="16"/>
      <c r="F225" s="16">
        <v>35</v>
      </c>
      <c r="G225" s="22" t="s">
        <v>444</v>
      </c>
      <c r="H225" s="16" t="s">
        <v>128</v>
      </c>
      <c r="I225" s="16" t="s">
        <v>479</v>
      </c>
      <c r="J225" s="16">
        <v>12.7</v>
      </c>
      <c r="K225" s="16">
        <v>13.6</v>
      </c>
      <c r="L225" s="16">
        <v>0</v>
      </c>
      <c r="M225" s="16">
        <v>0</v>
      </c>
      <c r="N225" s="16">
        <v>0</v>
      </c>
      <c r="O225" s="18">
        <f>SUM(L225:N225)</f>
        <v>0</v>
      </c>
      <c r="P225" s="17" t="s">
        <v>552</v>
      </c>
      <c r="Q225" s="18">
        <f>MIN(C225:E225)</f>
        <v>0</v>
      </c>
      <c r="R225" s="16"/>
      <c r="S225" s="16"/>
      <c r="T225" s="16"/>
      <c r="U225" s="18"/>
      <c r="V225" s="18">
        <f>O225/K225*100</f>
        <v>0</v>
      </c>
      <c r="W225" s="32">
        <f>Q225-(O225-N225)</f>
        <v>0</v>
      </c>
      <c r="X225" s="19"/>
    </row>
    <row r="226" spans="1:24" s="2" customFormat="1" ht="34.5" customHeight="1" x14ac:dyDescent="0.25">
      <c r="A226" s="79" t="s">
        <v>407</v>
      </c>
      <c r="B226" s="80"/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1"/>
    </row>
    <row r="227" spans="1:24" s="20" customFormat="1" ht="68.25" customHeight="1" x14ac:dyDescent="0.25">
      <c r="A227" s="14" t="s">
        <v>25</v>
      </c>
      <c r="B227" s="15" t="s">
        <v>448</v>
      </c>
      <c r="C227" s="16"/>
      <c r="D227" s="16"/>
      <c r="E227" s="16"/>
      <c r="F227" s="16">
        <v>35</v>
      </c>
      <c r="G227" s="16"/>
      <c r="H227" s="16" t="s">
        <v>171</v>
      </c>
      <c r="I227" s="16" t="s">
        <v>494</v>
      </c>
      <c r="J227" s="16">
        <v>10.6</v>
      </c>
      <c r="K227" s="16">
        <v>11.4</v>
      </c>
      <c r="L227" s="16">
        <f>SUM(L228:L231)</f>
        <v>0.40800000000000003</v>
      </c>
      <c r="M227" s="16">
        <f>SUM(M228:M231)</f>
        <v>8.7000000000000008E-2</v>
      </c>
      <c r="N227" s="16">
        <f>SUM(N228:N231)</f>
        <v>0</v>
      </c>
      <c r="O227" s="16">
        <f>SUM(O228:O231)</f>
        <v>0.495</v>
      </c>
      <c r="P227" s="17" t="s">
        <v>553</v>
      </c>
      <c r="Q227" s="16"/>
      <c r="R227" s="16"/>
      <c r="S227" s="16"/>
      <c r="T227" s="16"/>
      <c r="U227" s="16"/>
      <c r="V227" s="64">
        <f>O227/K227*100</f>
        <v>4.3421052631578947</v>
      </c>
      <c r="W227" s="16">
        <f>SUM(W228:W231)</f>
        <v>5.2050000000000001</v>
      </c>
      <c r="X227" s="19"/>
    </row>
    <row r="228" spans="1:24" s="20" customFormat="1" ht="91.5" customHeight="1" x14ac:dyDescent="0.25">
      <c r="A228" s="14" t="s">
        <v>26</v>
      </c>
      <c r="B228" s="33" t="s">
        <v>445</v>
      </c>
      <c r="C228" s="16">
        <v>4</v>
      </c>
      <c r="D228" s="16">
        <v>1.6</v>
      </c>
      <c r="E228" s="16"/>
      <c r="F228" s="16">
        <v>35</v>
      </c>
      <c r="G228" s="22" t="s">
        <v>449</v>
      </c>
      <c r="H228" s="16" t="s">
        <v>475</v>
      </c>
      <c r="I228" s="16" t="s">
        <v>480</v>
      </c>
      <c r="J228" s="16">
        <v>10.6</v>
      </c>
      <c r="K228" s="16">
        <v>11.4</v>
      </c>
      <c r="L228" s="16">
        <v>0.28999999999999998</v>
      </c>
      <c r="M228" s="16">
        <v>5.6000000000000001E-2</v>
      </c>
      <c r="N228" s="16">
        <v>0</v>
      </c>
      <c r="O228" s="18">
        <f>SUM(L228:N228)</f>
        <v>0.34599999999999997</v>
      </c>
      <c r="P228" s="17" t="s">
        <v>554</v>
      </c>
      <c r="Q228" s="18">
        <f>MIN(C228:E228)</f>
        <v>1.6</v>
      </c>
      <c r="R228" s="16"/>
      <c r="S228" s="16"/>
      <c r="T228" s="16"/>
      <c r="U228" s="18">
        <f>((O228-N228)/Q228)*100</f>
        <v>21.624999999999996</v>
      </c>
      <c r="V228" s="64">
        <f>O228/K228*100+V229</f>
        <v>3.8757853937168498</v>
      </c>
      <c r="W228" s="32">
        <f>Q228-(O228-N228)</f>
        <v>1.254</v>
      </c>
      <c r="X228" s="19"/>
    </row>
    <row r="229" spans="1:24" s="20" customFormat="1" ht="112.5" customHeight="1" x14ac:dyDescent="0.25">
      <c r="A229" s="14" t="s">
        <v>27</v>
      </c>
      <c r="B229" s="33" t="s">
        <v>446</v>
      </c>
      <c r="C229" s="16">
        <v>2.5</v>
      </c>
      <c r="D229" s="16">
        <v>2.5</v>
      </c>
      <c r="E229" s="16"/>
      <c r="F229" s="16">
        <v>35</v>
      </c>
      <c r="G229" s="22" t="s">
        <v>450</v>
      </c>
      <c r="H229" s="16" t="s">
        <v>61</v>
      </c>
      <c r="I229" s="16">
        <v>13.5</v>
      </c>
      <c r="J229" s="51" t="s">
        <v>249</v>
      </c>
      <c r="K229" s="16">
        <v>17.2</v>
      </c>
      <c r="L229" s="16">
        <v>0.1</v>
      </c>
      <c r="M229" s="16">
        <v>2.7E-2</v>
      </c>
      <c r="N229" s="16">
        <v>0</v>
      </c>
      <c r="O229" s="18">
        <f>SUM(L229:N229)</f>
        <v>0.127</v>
      </c>
      <c r="P229" s="16" t="s">
        <v>643</v>
      </c>
      <c r="Q229" s="18">
        <f>MIN(C229:E229)</f>
        <v>2.5</v>
      </c>
      <c r="R229" s="16"/>
      <c r="S229" s="16"/>
      <c r="T229" s="16"/>
      <c r="U229" s="18">
        <f>((O229-N229)/Q229)*100</f>
        <v>5.08</v>
      </c>
      <c r="V229" s="64">
        <f>O229/K229*100+V230</f>
        <v>0.84069767441860466</v>
      </c>
      <c r="W229" s="32">
        <f>Q229-(O229-N229)</f>
        <v>2.3730000000000002</v>
      </c>
      <c r="X229" s="19"/>
    </row>
    <row r="230" spans="1:24" s="20" customFormat="1" ht="64.5" customHeight="1" x14ac:dyDescent="0.25">
      <c r="A230" s="14" t="s">
        <v>28</v>
      </c>
      <c r="B230" s="33" t="s">
        <v>447</v>
      </c>
      <c r="C230" s="16">
        <v>1.6</v>
      </c>
      <c r="D230" s="16"/>
      <c r="E230" s="16"/>
      <c r="F230" s="16">
        <v>35</v>
      </c>
      <c r="G230" s="22" t="s">
        <v>451</v>
      </c>
      <c r="H230" s="16" t="s">
        <v>191</v>
      </c>
      <c r="I230" s="16">
        <v>15.4</v>
      </c>
      <c r="J230" s="16">
        <v>20</v>
      </c>
      <c r="K230" s="16">
        <v>21.5</v>
      </c>
      <c r="L230" s="16">
        <v>1.7999999999999999E-2</v>
      </c>
      <c r="M230" s="16">
        <v>4.0000000000000001E-3</v>
      </c>
      <c r="N230" s="16">
        <v>0</v>
      </c>
      <c r="O230" s="18">
        <f>SUM(L230:N230)</f>
        <v>2.1999999999999999E-2</v>
      </c>
      <c r="P230" s="17" t="s">
        <v>555</v>
      </c>
      <c r="Q230" s="18">
        <f>MIN(C230:E230)</f>
        <v>1.6</v>
      </c>
      <c r="R230" s="16"/>
      <c r="S230" s="16"/>
      <c r="T230" s="16"/>
      <c r="U230" s="18">
        <f>((O230-N230)/Q230)*100</f>
        <v>1.3749999999999998</v>
      </c>
      <c r="V230" s="64">
        <f>O230/K230*100+V231</f>
        <v>0.10232558139534884</v>
      </c>
      <c r="W230" s="32">
        <f>Q230-(O230-N230)</f>
        <v>1.5780000000000001</v>
      </c>
      <c r="X230" s="19"/>
    </row>
    <row r="231" spans="1:24" s="20" customFormat="1" ht="39" customHeight="1" x14ac:dyDescent="0.25">
      <c r="A231" s="14" t="s">
        <v>49</v>
      </c>
      <c r="B231" s="33"/>
      <c r="C231" s="51"/>
      <c r="D231" s="16"/>
      <c r="E231" s="16"/>
      <c r="F231" s="16">
        <v>35</v>
      </c>
      <c r="G231" s="22" t="s">
        <v>452</v>
      </c>
      <c r="H231" s="16" t="s">
        <v>191</v>
      </c>
      <c r="I231" s="16">
        <v>31.9</v>
      </c>
      <c r="J231" s="16">
        <v>20</v>
      </c>
      <c r="K231" s="16">
        <v>21.5</v>
      </c>
      <c r="L231" s="16">
        <v>0</v>
      </c>
      <c r="M231" s="16">
        <v>0</v>
      </c>
      <c r="N231" s="16">
        <v>0</v>
      </c>
      <c r="O231" s="18">
        <f>SUM(L231:N231)</f>
        <v>0</v>
      </c>
      <c r="P231" s="16" t="s">
        <v>191</v>
      </c>
      <c r="Q231" s="18">
        <f>MIN(C231:E231)</f>
        <v>0</v>
      </c>
      <c r="R231" s="16"/>
      <c r="S231" s="16"/>
      <c r="T231" s="16"/>
      <c r="U231" s="18"/>
      <c r="V231" s="18">
        <f>O231/K231*100</f>
        <v>0</v>
      </c>
      <c r="W231" s="32">
        <f>Q231-(O231-N231)</f>
        <v>0</v>
      </c>
      <c r="X231" s="19"/>
    </row>
    <row r="232" spans="1:24" s="2" customFormat="1" ht="34.5" customHeight="1" x14ac:dyDescent="0.25">
      <c r="A232" s="79" t="s">
        <v>406</v>
      </c>
      <c r="B232" s="80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1"/>
    </row>
    <row r="233" spans="1:24" s="20" customFormat="1" ht="84" customHeight="1" x14ac:dyDescent="0.25">
      <c r="A233" s="14" t="s">
        <v>25</v>
      </c>
      <c r="B233" s="15" t="s">
        <v>453</v>
      </c>
      <c r="C233" s="16"/>
      <c r="D233" s="16"/>
      <c r="E233" s="16"/>
      <c r="F233" s="16">
        <v>35</v>
      </c>
      <c r="G233" s="16"/>
      <c r="H233" s="16" t="s">
        <v>137</v>
      </c>
      <c r="I233" s="16" t="s">
        <v>495</v>
      </c>
      <c r="J233" s="16">
        <v>12.7</v>
      </c>
      <c r="K233" s="16">
        <v>13.6</v>
      </c>
      <c r="L233" s="16">
        <f>SUM(L234:L240)</f>
        <v>1.2610000000000001</v>
      </c>
      <c r="M233" s="16">
        <f>SUM(M234:M240)</f>
        <v>7.8E-2</v>
      </c>
      <c r="N233" s="16">
        <f>SUM(N234:N240)</f>
        <v>0</v>
      </c>
      <c r="O233" s="16">
        <f>SUM(O234:O240)</f>
        <v>1.339</v>
      </c>
      <c r="P233" s="17" t="s">
        <v>556</v>
      </c>
      <c r="Q233" s="16"/>
      <c r="R233" s="16"/>
      <c r="S233" s="16"/>
      <c r="T233" s="16"/>
      <c r="U233" s="16"/>
      <c r="V233" s="64">
        <f>O233/K233*100</f>
        <v>9.8455882352941178</v>
      </c>
      <c r="W233" s="16">
        <f>SUM(W234:W240)</f>
        <v>8.4610000000000021</v>
      </c>
      <c r="X233" s="19"/>
    </row>
    <row r="234" spans="1:24" s="20" customFormat="1" ht="136.5" customHeight="1" x14ac:dyDescent="0.25">
      <c r="A234" s="14" t="s">
        <v>26</v>
      </c>
      <c r="B234" s="33" t="s">
        <v>454</v>
      </c>
      <c r="C234" s="16">
        <v>2.5</v>
      </c>
      <c r="D234" s="16">
        <v>4</v>
      </c>
      <c r="E234" s="16"/>
      <c r="F234" s="16">
        <v>35</v>
      </c>
      <c r="G234" s="22" t="s">
        <v>459</v>
      </c>
      <c r="H234" s="16" t="s">
        <v>61</v>
      </c>
      <c r="I234" s="16">
        <v>15.25</v>
      </c>
      <c r="J234" s="16">
        <v>16</v>
      </c>
      <c r="K234" s="16">
        <v>17.2</v>
      </c>
      <c r="L234" s="16">
        <v>0.25</v>
      </c>
      <c r="M234" s="16">
        <v>1.7999999999999999E-2</v>
      </c>
      <c r="N234" s="16">
        <v>0</v>
      </c>
      <c r="O234" s="18">
        <f>SUM(L234:N234)</f>
        <v>0.26800000000000002</v>
      </c>
      <c r="P234" s="17" t="s">
        <v>557</v>
      </c>
      <c r="Q234" s="18">
        <f>MIN(C234:E234)</f>
        <v>2.5</v>
      </c>
      <c r="R234" s="16"/>
      <c r="S234" s="16"/>
      <c r="T234" s="16"/>
      <c r="U234" s="18">
        <f t="shared" ref="U234:U239" si="53">((O234-N234)/Q234)*100</f>
        <v>10.72</v>
      </c>
      <c r="V234" s="64">
        <f t="shared" ref="V234:V239" si="54">O234/K234*100+V235</f>
        <v>7.7735978112175106</v>
      </c>
      <c r="W234" s="32">
        <f t="shared" ref="W234:W240" si="55">Q234-(O234-N234)</f>
        <v>2.2320000000000002</v>
      </c>
      <c r="X234" s="19"/>
    </row>
    <row r="235" spans="1:24" s="20" customFormat="1" ht="65.25" customHeight="1" x14ac:dyDescent="0.25">
      <c r="A235" s="14" t="s">
        <v>27</v>
      </c>
      <c r="B235" s="33" t="s">
        <v>455</v>
      </c>
      <c r="C235" s="16">
        <v>1.6</v>
      </c>
      <c r="D235" s="16">
        <v>1.6</v>
      </c>
      <c r="E235" s="16"/>
      <c r="F235" s="16">
        <v>35</v>
      </c>
      <c r="G235" s="22" t="s">
        <v>460</v>
      </c>
      <c r="H235" s="16" t="s">
        <v>61</v>
      </c>
      <c r="I235" s="16">
        <v>18.7</v>
      </c>
      <c r="J235" s="51" t="s">
        <v>249</v>
      </c>
      <c r="K235" s="16">
        <v>17.2</v>
      </c>
      <c r="L235" s="16">
        <v>0.28799999999999998</v>
      </c>
      <c r="M235" s="16">
        <v>5.8000000000000003E-2</v>
      </c>
      <c r="N235" s="16">
        <v>0</v>
      </c>
      <c r="O235" s="18">
        <f t="shared" ref="O235:O240" si="56">SUM(L235:N235)</f>
        <v>0.34599999999999997</v>
      </c>
      <c r="P235" s="17" t="s">
        <v>558</v>
      </c>
      <c r="Q235" s="18">
        <f t="shared" ref="Q235:Q240" si="57">MIN(C235:E235)</f>
        <v>1.6</v>
      </c>
      <c r="R235" s="16"/>
      <c r="S235" s="16"/>
      <c r="T235" s="16"/>
      <c r="U235" s="18">
        <f t="shared" si="53"/>
        <v>21.624999999999996</v>
      </c>
      <c r="V235" s="64">
        <f t="shared" si="54"/>
        <v>6.2154582763337896</v>
      </c>
      <c r="W235" s="32">
        <f t="shared" si="55"/>
        <v>1.254</v>
      </c>
      <c r="X235" s="19"/>
    </row>
    <row r="236" spans="1:24" s="20" customFormat="1" ht="152.25" customHeight="1" x14ac:dyDescent="0.25">
      <c r="A236" s="14" t="s">
        <v>28</v>
      </c>
      <c r="B236" s="33" t="s">
        <v>456</v>
      </c>
      <c r="C236" s="16">
        <v>2.5</v>
      </c>
      <c r="D236" s="16">
        <v>2.5</v>
      </c>
      <c r="E236" s="16"/>
      <c r="F236" s="16">
        <v>35</v>
      </c>
      <c r="G236" s="16" t="s">
        <v>461</v>
      </c>
      <c r="H236" s="16" t="s">
        <v>191</v>
      </c>
      <c r="I236" s="16">
        <v>13.7</v>
      </c>
      <c r="J236" s="16">
        <v>20</v>
      </c>
      <c r="K236" s="16">
        <v>21.5</v>
      </c>
      <c r="L236" s="16">
        <v>0.33</v>
      </c>
      <c r="M236" s="16">
        <v>0</v>
      </c>
      <c r="N236" s="16">
        <v>0</v>
      </c>
      <c r="O236" s="18">
        <f t="shared" si="56"/>
        <v>0.33</v>
      </c>
      <c r="P236" s="17" t="s">
        <v>559</v>
      </c>
      <c r="Q236" s="18">
        <f t="shared" si="57"/>
        <v>2.5</v>
      </c>
      <c r="R236" s="16"/>
      <c r="S236" s="16"/>
      <c r="T236" s="16"/>
      <c r="U236" s="18">
        <f t="shared" si="53"/>
        <v>13.200000000000001</v>
      </c>
      <c r="V236" s="64">
        <f t="shared" si="54"/>
        <v>4.2038303693570453</v>
      </c>
      <c r="W236" s="32">
        <f t="shared" si="55"/>
        <v>2.17</v>
      </c>
      <c r="X236" s="19"/>
    </row>
    <row r="237" spans="1:24" s="20" customFormat="1" ht="39.75" customHeight="1" x14ac:dyDescent="0.25">
      <c r="A237" s="14" t="s">
        <v>49</v>
      </c>
      <c r="B237" s="33"/>
      <c r="C237" s="51"/>
      <c r="D237" s="16"/>
      <c r="E237" s="16"/>
      <c r="F237" s="16">
        <v>35</v>
      </c>
      <c r="G237" s="22" t="s">
        <v>462</v>
      </c>
      <c r="H237" s="16" t="s">
        <v>84</v>
      </c>
      <c r="I237" s="16" t="s">
        <v>481</v>
      </c>
      <c r="J237" s="16">
        <v>12.7</v>
      </c>
      <c r="K237" s="16">
        <v>13.6</v>
      </c>
      <c r="L237" s="16">
        <v>0</v>
      </c>
      <c r="M237" s="16">
        <v>0</v>
      </c>
      <c r="N237" s="16">
        <v>0</v>
      </c>
      <c r="O237" s="18">
        <f t="shared" si="56"/>
        <v>0</v>
      </c>
      <c r="P237" s="16" t="s">
        <v>212</v>
      </c>
      <c r="Q237" s="18">
        <f t="shared" si="57"/>
        <v>0</v>
      </c>
      <c r="R237" s="16"/>
      <c r="S237" s="16"/>
      <c r="T237" s="16"/>
      <c r="U237" s="18"/>
      <c r="V237" s="64">
        <f t="shared" si="54"/>
        <v>2.6689466484268127</v>
      </c>
      <c r="W237" s="32">
        <f t="shared" si="55"/>
        <v>0</v>
      </c>
      <c r="X237" s="19"/>
    </row>
    <row r="238" spans="1:24" s="20" customFormat="1" ht="62.25" customHeight="1" x14ac:dyDescent="0.25">
      <c r="A238" s="14" t="s">
        <v>68</v>
      </c>
      <c r="B238" s="33" t="s">
        <v>457</v>
      </c>
      <c r="C238" s="16">
        <v>2.5</v>
      </c>
      <c r="D238" s="16">
        <v>1.6</v>
      </c>
      <c r="E238" s="16"/>
      <c r="F238" s="16">
        <v>35</v>
      </c>
      <c r="G238" s="22" t="s">
        <v>463</v>
      </c>
      <c r="H238" s="16" t="s">
        <v>84</v>
      </c>
      <c r="I238" s="51" t="s">
        <v>482</v>
      </c>
      <c r="J238" s="16">
        <v>12.7</v>
      </c>
      <c r="K238" s="16">
        <v>13.6</v>
      </c>
      <c r="L238" s="16">
        <v>0.24</v>
      </c>
      <c r="M238" s="16">
        <v>2E-3</v>
      </c>
      <c r="N238" s="16">
        <v>0</v>
      </c>
      <c r="O238" s="18">
        <f t="shared" si="56"/>
        <v>0.24199999999999999</v>
      </c>
      <c r="P238" s="17" t="s">
        <v>560</v>
      </c>
      <c r="Q238" s="18">
        <f t="shared" si="57"/>
        <v>1.6</v>
      </c>
      <c r="R238" s="16"/>
      <c r="S238" s="16"/>
      <c r="T238" s="16"/>
      <c r="U238" s="18">
        <f t="shared" si="53"/>
        <v>15.125</v>
      </c>
      <c r="V238" s="64">
        <f t="shared" si="54"/>
        <v>2.6689466484268127</v>
      </c>
      <c r="W238" s="32">
        <f t="shared" si="55"/>
        <v>1.3580000000000001</v>
      </c>
      <c r="X238" s="19"/>
    </row>
    <row r="239" spans="1:24" s="20" customFormat="1" ht="112.5" customHeight="1" x14ac:dyDescent="0.25">
      <c r="A239" s="14" t="s">
        <v>85</v>
      </c>
      <c r="B239" s="33" t="s">
        <v>458</v>
      </c>
      <c r="C239" s="16">
        <v>1.6</v>
      </c>
      <c r="D239" s="16">
        <v>1.6</v>
      </c>
      <c r="E239" s="16"/>
      <c r="F239" s="16">
        <v>35</v>
      </c>
      <c r="G239" s="22" t="s">
        <v>464</v>
      </c>
      <c r="H239" s="16" t="s">
        <v>61</v>
      </c>
      <c r="I239" s="16">
        <v>15.8</v>
      </c>
      <c r="J239" s="16">
        <v>16</v>
      </c>
      <c r="K239" s="16">
        <v>17.2</v>
      </c>
      <c r="L239" s="16">
        <v>0.153</v>
      </c>
      <c r="M239" s="16">
        <v>0</v>
      </c>
      <c r="N239" s="16">
        <v>0</v>
      </c>
      <c r="O239" s="18">
        <f t="shared" si="56"/>
        <v>0.153</v>
      </c>
      <c r="P239" s="17" t="s">
        <v>561</v>
      </c>
      <c r="Q239" s="18">
        <f t="shared" si="57"/>
        <v>1.6</v>
      </c>
      <c r="R239" s="16"/>
      <c r="S239" s="16"/>
      <c r="T239" s="16"/>
      <c r="U239" s="18">
        <f t="shared" si="53"/>
        <v>9.5624999999999982</v>
      </c>
      <c r="V239" s="64">
        <f t="shared" si="54"/>
        <v>0.88953488372093026</v>
      </c>
      <c r="W239" s="32">
        <f t="shared" si="55"/>
        <v>1.4470000000000001</v>
      </c>
      <c r="X239" s="19"/>
    </row>
    <row r="240" spans="1:24" s="20" customFormat="1" ht="168.75" customHeight="1" x14ac:dyDescent="0.25">
      <c r="A240" s="14" t="s">
        <v>86</v>
      </c>
      <c r="B240" s="33"/>
      <c r="C240" s="18"/>
      <c r="D240" s="18"/>
      <c r="E240" s="18"/>
      <c r="F240" s="18">
        <v>35</v>
      </c>
      <c r="G240" s="22" t="s">
        <v>465</v>
      </c>
      <c r="H240" s="16" t="s">
        <v>61</v>
      </c>
      <c r="I240" s="16">
        <v>27.2</v>
      </c>
      <c r="J240" s="18">
        <v>16</v>
      </c>
      <c r="K240" s="18">
        <v>17.2</v>
      </c>
      <c r="L240" s="18">
        <v>0</v>
      </c>
      <c r="M240" s="18">
        <v>0</v>
      </c>
      <c r="N240" s="18">
        <v>0</v>
      </c>
      <c r="O240" s="18">
        <f t="shared" si="56"/>
        <v>0</v>
      </c>
      <c r="P240" s="17" t="s">
        <v>562</v>
      </c>
      <c r="Q240" s="18">
        <f t="shared" si="57"/>
        <v>0</v>
      </c>
      <c r="R240" s="18"/>
      <c r="S240" s="18"/>
      <c r="T240" s="18"/>
      <c r="U240" s="18"/>
      <c r="V240" s="18">
        <f>O240/K240*100</f>
        <v>0</v>
      </c>
      <c r="W240" s="32">
        <f t="shared" si="55"/>
        <v>0</v>
      </c>
      <c r="X240" s="19"/>
    </row>
    <row r="241" spans="1:24" s="2" customFormat="1" ht="34.5" customHeight="1" x14ac:dyDescent="0.25">
      <c r="A241" s="79" t="s">
        <v>408</v>
      </c>
      <c r="B241" s="80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0"/>
      <c r="U241" s="80"/>
      <c r="V241" s="80"/>
      <c r="W241" s="80"/>
      <c r="X241" s="81"/>
    </row>
    <row r="242" spans="1:24" s="20" customFormat="1" ht="169.5" customHeight="1" x14ac:dyDescent="0.25">
      <c r="A242" s="14" t="s">
        <v>25</v>
      </c>
      <c r="B242" s="15" t="s">
        <v>466</v>
      </c>
      <c r="C242" s="16"/>
      <c r="D242" s="16"/>
      <c r="E242" s="16"/>
      <c r="F242" s="16">
        <v>35</v>
      </c>
      <c r="G242" s="16"/>
      <c r="H242" s="16" t="s">
        <v>96</v>
      </c>
      <c r="I242" s="16" t="s">
        <v>496</v>
      </c>
      <c r="J242" s="16">
        <v>16</v>
      </c>
      <c r="K242" s="16">
        <v>17.2</v>
      </c>
      <c r="L242" s="16">
        <f>SUM(L243:L246)</f>
        <v>0.90300000000000002</v>
      </c>
      <c r="M242" s="16">
        <f>SUM(M243:M246)</f>
        <v>3.9E-2</v>
      </c>
      <c r="N242" s="16">
        <f>SUM(N243:N246)</f>
        <v>0</v>
      </c>
      <c r="O242" s="16">
        <f>SUM(O243:O246)</f>
        <v>0.94200000000000006</v>
      </c>
      <c r="P242" s="17" t="s">
        <v>562</v>
      </c>
      <c r="Q242" s="16"/>
      <c r="R242" s="16"/>
      <c r="S242" s="16"/>
      <c r="T242" s="16"/>
      <c r="U242" s="16"/>
      <c r="V242" s="64">
        <f>O242/K242*100</f>
        <v>5.4767441860465125</v>
      </c>
      <c r="W242" s="16">
        <f>SUM(W243:W246)</f>
        <v>3.258</v>
      </c>
      <c r="X242" s="19"/>
    </row>
    <row r="243" spans="1:24" s="20" customFormat="1" ht="168" customHeight="1" x14ac:dyDescent="0.25">
      <c r="A243" s="14" t="s">
        <v>26</v>
      </c>
      <c r="B243" s="33" t="s">
        <v>467</v>
      </c>
      <c r="C243" s="16">
        <v>2.5</v>
      </c>
      <c r="D243" s="16">
        <v>1.6</v>
      </c>
      <c r="E243" s="16"/>
      <c r="F243" s="16">
        <v>35</v>
      </c>
      <c r="G243" s="22" t="s">
        <v>470</v>
      </c>
      <c r="H243" s="16" t="s">
        <v>61</v>
      </c>
      <c r="I243" s="16">
        <v>11.8</v>
      </c>
      <c r="J243" s="16">
        <v>16</v>
      </c>
      <c r="K243" s="16">
        <v>17.2</v>
      </c>
      <c r="L243" s="16">
        <v>0.76700000000000002</v>
      </c>
      <c r="M243" s="16">
        <v>2.8000000000000001E-2</v>
      </c>
      <c r="N243" s="16">
        <v>0</v>
      </c>
      <c r="O243" s="18">
        <f>SUM(L243:N243)</f>
        <v>0.79500000000000004</v>
      </c>
      <c r="P243" s="17" t="s">
        <v>563</v>
      </c>
      <c r="Q243" s="18">
        <f>MIN(C243:E243)</f>
        <v>1.6</v>
      </c>
      <c r="R243" s="16"/>
      <c r="S243" s="16"/>
      <c r="T243" s="16"/>
      <c r="U243" s="64">
        <f>((O243-N243)/Q243)*100</f>
        <v>49.6875</v>
      </c>
      <c r="V243" s="64">
        <f>O243/K243*100+V244</f>
        <v>5.4767441860465125</v>
      </c>
      <c r="W243" s="32">
        <f>Q243-(O243-N243)</f>
        <v>0.80500000000000005</v>
      </c>
      <c r="X243" s="19"/>
    </row>
    <row r="244" spans="1:24" s="20" customFormat="1" ht="109.5" customHeight="1" x14ac:dyDescent="0.25">
      <c r="A244" s="14" t="s">
        <v>27</v>
      </c>
      <c r="B244" s="33" t="s">
        <v>468</v>
      </c>
      <c r="C244" s="16">
        <v>1.6</v>
      </c>
      <c r="D244" s="51" t="s">
        <v>85</v>
      </c>
      <c r="E244" s="16"/>
      <c r="F244" s="16">
        <v>35</v>
      </c>
      <c r="G244" s="22" t="s">
        <v>471</v>
      </c>
      <c r="H244" s="16" t="s">
        <v>61</v>
      </c>
      <c r="I244" s="16">
        <v>28.9</v>
      </c>
      <c r="J244" s="51" t="s">
        <v>249</v>
      </c>
      <c r="K244" s="16">
        <v>17.2</v>
      </c>
      <c r="L244" s="16">
        <v>3.9E-2</v>
      </c>
      <c r="M244" s="16">
        <v>1.0999999999999999E-2</v>
      </c>
      <c r="N244" s="16">
        <v>0</v>
      </c>
      <c r="O244" s="18">
        <f>SUM(L244:N244)</f>
        <v>0.05</v>
      </c>
      <c r="P244" s="17" t="s">
        <v>644</v>
      </c>
      <c r="Q244" s="18">
        <f>MIN(C244:E244)</f>
        <v>1.6</v>
      </c>
      <c r="R244" s="16"/>
      <c r="S244" s="16"/>
      <c r="T244" s="16"/>
      <c r="U244" s="18">
        <f>((O244-N244)/Q244)*100</f>
        <v>3.125</v>
      </c>
      <c r="V244" s="64">
        <f>O244/K244*100+V245</f>
        <v>0.85465116279069764</v>
      </c>
      <c r="W244" s="32">
        <f>Q244-(O244-N244)</f>
        <v>1.55</v>
      </c>
      <c r="X244" s="19"/>
    </row>
    <row r="245" spans="1:24" s="20" customFormat="1" ht="80.25" customHeight="1" x14ac:dyDescent="0.25">
      <c r="A245" s="14" t="s">
        <v>28</v>
      </c>
      <c r="B245" s="33" t="s">
        <v>469</v>
      </c>
      <c r="C245" s="16">
        <v>1</v>
      </c>
      <c r="D245" s="16">
        <v>1.6</v>
      </c>
      <c r="E245" s="16"/>
      <c r="F245" s="16">
        <v>35</v>
      </c>
      <c r="G245" s="22" t="s">
        <v>472</v>
      </c>
      <c r="H245" s="16" t="s">
        <v>61</v>
      </c>
      <c r="I245" s="16">
        <v>15.8</v>
      </c>
      <c r="J245" s="16">
        <v>16</v>
      </c>
      <c r="K245" s="16">
        <v>17.2</v>
      </c>
      <c r="L245" s="16">
        <v>9.7000000000000003E-2</v>
      </c>
      <c r="M245" s="16">
        <v>0</v>
      </c>
      <c r="N245" s="16">
        <v>0</v>
      </c>
      <c r="O245" s="18">
        <f>SUM(L245:N245)</f>
        <v>9.7000000000000003E-2</v>
      </c>
      <c r="P245" s="17" t="s">
        <v>564</v>
      </c>
      <c r="Q245" s="18">
        <f>MIN(C245:E245)</f>
        <v>1</v>
      </c>
      <c r="R245" s="16"/>
      <c r="S245" s="16"/>
      <c r="T245" s="16"/>
      <c r="U245" s="18">
        <f>((O245-N245)/Q245)*100</f>
        <v>9.7000000000000011</v>
      </c>
      <c r="V245" s="64">
        <f>O245/K245*100+V246</f>
        <v>0.56395348837209303</v>
      </c>
      <c r="W245" s="32">
        <f>Q245-(O245-N245)</f>
        <v>0.90300000000000002</v>
      </c>
      <c r="X245" s="19"/>
    </row>
    <row r="246" spans="1:24" s="20" customFormat="1" ht="197.25" customHeight="1" x14ac:dyDescent="0.25">
      <c r="A246" s="14" t="s">
        <v>49</v>
      </c>
      <c r="B246" s="33"/>
      <c r="C246" s="51"/>
      <c r="D246" s="16"/>
      <c r="E246" s="16"/>
      <c r="F246" s="16">
        <v>35</v>
      </c>
      <c r="G246" s="22" t="s">
        <v>473</v>
      </c>
      <c r="H246" s="16" t="s">
        <v>191</v>
      </c>
      <c r="I246" s="16">
        <v>31.146000000000001</v>
      </c>
      <c r="J246" s="16">
        <v>20</v>
      </c>
      <c r="K246" s="16">
        <v>21.5</v>
      </c>
      <c r="L246" s="16">
        <v>0</v>
      </c>
      <c r="M246" s="16">
        <v>0</v>
      </c>
      <c r="N246" s="16">
        <v>0</v>
      </c>
      <c r="O246" s="18">
        <f>SUM(L246:N246)</f>
        <v>0</v>
      </c>
      <c r="P246" s="16" t="s">
        <v>565</v>
      </c>
      <c r="Q246" s="18">
        <f>MIN(C246:E246)</f>
        <v>0</v>
      </c>
      <c r="R246" s="16"/>
      <c r="S246" s="16"/>
      <c r="T246" s="16"/>
      <c r="U246" s="18"/>
      <c r="V246" s="18">
        <f>O246/K246*100</f>
        <v>0</v>
      </c>
      <c r="W246" s="32">
        <f>Q246-(O246-N246)</f>
        <v>0</v>
      </c>
      <c r="X246" s="19"/>
    </row>
    <row r="250" spans="1:24" x14ac:dyDescent="0.25">
      <c r="I250" s="13"/>
    </row>
  </sheetData>
  <mergeCells count="60">
    <mergeCell ref="A140:X140"/>
    <mergeCell ref="A128:X128"/>
    <mergeCell ref="A133:X133"/>
    <mergeCell ref="A117:X117"/>
    <mergeCell ref="A125:X125"/>
    <mergeCell ref="Q4:Q5"/>
    <mergeCell ref="N4:N5"/>
    <mergeCell ref="A111:X111"/>
    <mergeCell ref="A46:X46"/>
    <mergeCell ref="A49:X49"/>
    <mergeCell ref="A38:X38"/>
    <mergeCell ref="A107:X107"/>
    <mergeCell ref="A68:X68"/>
    <mergeCell ref="A52:X52"/>
    <mergeCell ref="A61:X61"/>
    <mergeCell ref="A75:X75"/>
    <mergeCell ref="A98:X98"/>
    <mergeCell ref="A101:X101"/>
    <mergeCell ref="A83:X83"/>
    <mergeCell ref="A88:X88"/>
    <mergeCell ref="A15:X15"/>
    <mergeCell ref="B2:W2"/>
    <mergeCell ref="A4:A5"/>
    <mergeCell ref="B4:B5"/>
    <mergeCell ref="C4:C5"/>
    <mergeCell ref="D4:D5"/>
    <mergeCell ref="E4:E5"/>
    <mergeCell ref="F4:F5"/>
    <mergeCell ref="G4:G5"/>
    <mergeCell ref="H4:H5"/>
    <mergeCell ref="U4:U5"/>
    <mergeCell ref="L4:L5"/>
    <mergeCell ref="R4:S4"/>
    <mergeCell ref="M4:M5"/>
    <mergeCell ref="T4:T5"/>
    <mergeCell ref="I4:I5"/>
    <mergeCell ref="J4:J5"/>
    <mergeCell ref="A232:X232"/>
    <mergeCell ref="A241:X241"/>
    <mergeCell ref="A196:X196"/>
    <mergeCell ref="A206:X206"/>
    <mergeCell ref="A214:X214"/>
    <mergeCell ref="A220:X220"/>
    <mergeCell ref="A226:X226"/>
    <mergeCell ref="A157:X157"/>
    <mergeCell ref="A163:X163"/>
    <mergeCell ref="A172:X172"/>
    <mergeCell ref="A184:X184"/>
    <mergeCell ref="O4:O5"/>
    <mergeCell ref="P4:P5"/>
    <mergeCell ref="A146:X146"/>
    <mergeCell ref="A18:X18"/>
    <mergeCell ref="V4:V5"/>
    <mergeCell ref="W4:W5"/>
    <mergeCell ref="A12:X12"/>
    <mergeCell ref="A28:X28"/>
    <mergeCell ref="A24:X24"/>
    <mergeCell ref="A7:X7"/>
    <mergeCell ref="X4:X5"/>
    <mergeCell ref="K4:K5"/>
  </mergeCells>
  <phoneticPr fontId="9" type="noConversion"/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2024-03-27T11:35:42Z</dcterms:modified>
</cp:coreProperties>
</file>