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4" i="1" l="1"/>
  <c r="V145" i="1"/>
  <c r="L144" i="1" l="1"/>
  <c r="K14" i="1" l="1"/>
  <c r="O14" i="1"/>
  <c r="Q14" i="1"/>
  <c r="W14" i="1" l="1"/>
  <c r="U14" i="1"/>
  <c r="O145" i="1" l="1"/>
  <c r="I126" i="1"/>
  <c r="M114" i="1"/>
  <c r="N114" i="1"/>
  <c r="L114" i="1"/>
  <c r="K116" i="1"/>
  <c r="O116" i="1"/>
  <c r="Q116" i="1"/>
  <c r="W116" i="1" l="1"/>
  <c r="U116" i="1"/>
  <c r="M31" i="1"/>
  <c r="N31" i="1"/>
  <c r="L31" i="1"/>
  <c r="Q32" i="1"/>
  <c r="O32" i="1"/>
  <c r="K32" i="1"/>
  <c r="Q33" i="1"/>
  <c r="O33" i="1"/>
  <c r="K33" i="1"/>
  <c r="K31" i="1"/>
  <c r="M27" i="1"/>
  <c r="N27" i="1"/>
  <c r="L27" i="1"/>
  <c r="M13" i="1"/>
  <c r="N13" i="1"/>
  <c r="M8" i="1"/>
  <c r="N8" i="1"/>
  <c r="L8" i="1"/>
  <c r="K11" i="1"/>
  <c r="O11" i="1"/>
  <c r="Q11" i="1"/>
  <c r="W33" i="1" l="1"/>
  <c r="U33" i="1"/>
  <c r="U32" i="1"/>
  <c r="W32" i="1"/>
  <c r="W11" i="1"/>
  <c r="U11" i="1"/>
  <c r="V11" i="1"/>
  <c r="V33" i="1"/>
  <c r="V32" i="1" s="1"/>
  <c r="O31" i="1"/>
  <c r="V31" i="1" s="1"/>
  <c r="O136" i="1"/>
  <c r="W31" i="1" l="1"/>
  <c r="L90" i="1"/>
  <c r="I90" i="1"/>
  <c r="Q92" i="1" l="1"/>
  <c r="O92" i="1"/>
  <c r="K92" i="1"/>
  <c r="O91" i="1"/>
  <c r="V91" i="1" s="1"/>
  <c r="M90" i="1"/>
  <c r="O90" i="1" s="1"/>
  <c r="K90" i="1"/>
  <c r="L84" i="1"/>
  <c r="M84" i="1"/>
  <c r="N84" i="1"/>
  <c r="W92" i="1" l="1"/>
  <c r="U92" i="1"/>
  <c r="V90" i="1"/>
  <c r="V92" i="1"/>
  <c r="W90" i="1"/>
  <c r="O81" i="1"/>
  <c r="M68" i="1" l="1"/>
  <c r="N68" i="1"/>
  <c r="I45" i="1"/>
  <c r="M58" i="1" l="1"/>
  <c r="L58" i="1"/>
  <c r="Q146" i="1" l="1"/>
  <c r="O146" i="1"/>
  <c r="U146" i="1" s="1"/>
  <c r="K146" i="1"/>
  <c r="K145" i="1"/>
  <c r="N144" i="1"/>
  <c r="M144" i="1"/>
  <c r="K144" i="1"/>
  <c r="W146" i="1" l="1"/>
  <c r="W144" i="1" s="1"/>
  <c r="V146" i="1"/>
  <c r="V144" i="1"/>
  <c r="K136" i="1"/>
  <c r="N135" i="1"/>
  <c r="M135" i="1"/>
  <c r="L135" i="1"/>
  <c r="K135" i="1"/>
  <c r="V136" i="1" l="1"/>
  <c r="O135" i="1"/>
  <c r="V135" i="1" s="1"/>
  <c r="W135" i="1"/>
  <c r="Q133" i="1"/>
  <c r="O133" i="1"/>
  <c r="K133" i="1"/>
  <c r="N132" i="1"/>
  <c r="M132" i="1"/>
  <c r="L132" i="1"/>
  <c r="K132" i="1"/>
  <c r="O132" i="1" l="1"/>
  <c r="V132" i="1" s="1"/>
  <c r="W133" i="1"/>
  <c r="W132" i="1" s="1"/>
  <c r="U133" i="1"/>
  <c r="V133" i="1"/>
  <c r="Q150" i="1"/>
  <c r="K150" i="1"/>
  <c r="O150" i="1"/>
  <c r="W150" i="1" l="1"/>
  <c r="U150" i="1"/>
  <c r="Q151" i="1"/>
  <c r="O151" i="1"/>
  <c r="K151" i="1"/>
  <c r="Q149" i="1"/>
  <c r="O149" i="1"/>
  <c r="K149" i="1"/>
  <c r="N148" i="1"/>
  <c r="M148" i="1"/>
  <c r="L148" i="1"/>
  <c r="K148" i="1"/>
  <c r="W151" i="1" l="1"/>
  <c r="U151" i="1"/>
  <c r="W149" i="1"/>
  <c r="W148" i="1" s="1"/>
  <c r="U149" i="1"/>
  <c r="V151" i="1"/>
  <c r="V150" i="1" s="1"/>
  <c r="V149" i="1" s="1"/>
  <c r="O148" i="1"/>
  <c r="V148" i="1" s="1"/>
  <c r="O142" i="1"/>
  <c r="W141" i="1" s="1"/>
  <c r="K142" i="1"/>
  <c r="N141" i="1"/>
  <c r="M141" i="1"/>
  <c r="L141" i="1"/>
  <c r="K141" i="1"/>
  <c r="V142" i="1" l="1"/>
  <c r="O141" i="1"/>
  <c r="V141" i="1" s="1"/>
  <c r="Q139" i="1"/>
  <c r="O139" i="1"/>
  <c r="K139" i="1"/>
  <c r="N138" i="1"/>
  <c r="M138" i="1"/>
  <c r="L138" i="1"/>
  <c r="K138" i="1"/>
  <c r="U139" i="1" l="1"/>
  <c r="W139" i="1"/>
  <c r="W138" i="1" s="1"/>
  <c r="V139" i="1"/>
  <c r="O138" i="1"/>
  <c r="V138" i="1" s="1"/>
  <c r="K127" i="1"/>
  <c r="K128" i="1"/>
  <c r="K129" i="1"/>
  <c r="K130" i="1"/>
  <c r="K126" i="1"/>
  <c r="L126" i="1"/>
  <c r="M126" i="1"/>
  <c r="Q130" i="1"/>
  <c r="O130" i="1"/>
  <c r="Q129" i="1"/>
  <c r="O129" i="1"/>
  <c r="Q128" i="1"/>
  <c r="O128" i="1"/>
  <c r="Q127" i="1"/>
  <c r="O127" i="1"/>
  <c r="N126" i="1"/>
  <c r="W127" i="1" l="1"/>
  <c r="U127" i="1"/>
  <c r="W130" i="1"/>
  <c r="U130" i="1"/>
  <c r="W129" i="1"/>
  <c r="W126" i="1" s="1"/>
  <c r="U129" i="1"/>
  <c r="W128" i="1"/>
  <c r="U128" i="1"/>
  <c r="O126" i="1"/>
  <c r="V126" i="1" s="1"/>
  <c r="V130" i="1"/>
  <c r="V129" i="1" s="1"/>
  <c r="V128" i="1" s="1"/>
  <c r="V127" i="1" s="1"/>
  <c r="K120" i="1" l="1"/>
  <c r="Q124" i="1"/>
  <c r="O124" i="1"/>
  <c r="K124" i="1"/>
  <c r="Q123" i="1"/>
  <c r="O123" i="1"/>
  <c r="K123" i="1"/>
  <c r="Q122" i="1"/>
  <c r="O122" i="1"/>
  <c r="K122" i="1"/>
  <c r="Q121" i="1"/>
  <c r="O121" i="1"/>
  <c r="K121" i="1"/>
  <c r="Q120" i="1"/>
  <c r="O120" i="1"/>
  <c r="N119" i="1"/>
  <c r="M119" i="1"/>
  <c r="L119" i="1"/>
  <c r="K119" i="1"/>
  <c r="W120" i="1" l="1"/>
  <c r="W124" i="1"/>
  <c r="U124" i="1"/>
  <c r="W123" i="1"/>
  <c r="U123" i="1"/>
  <c r="W122" i="1"/>
  <c r="U122" i="1"/>
  <c r="W121" i="1"/>
  <c r="U121" i="1"/>
  <c r="V124" i="1"/>
  <c r="V123" i="1" s="1"/>
  <c r="V122" i="1" s="1"/>
  <c r="V121" i="1" s="1"/>
  <c r="V120" i="1" s="1"/>
  <c r="O119" i="1"/>
  <c r="V119" i="1" s="1"/>
  <c r="W119" i="1" l="1"/>
  <c r="Q117" i="1"/>
  <c r="O117" i="1"/>
  <c r="K117" i="1"/>
  <c r="Q115" i="1"/>
  <c r="O115" i="1"/>
  <c r="U115" i="1" s="1"/>
  <c r="K115" i="1"/>
  <c r="K114" i="1"/>
  <c r="W115" i="1" l="1"/>
  <c r="W117" i="1"/>
  <c r="U117" i="1"/>
  <c r="O114" i="1"/>
  <c r="V114" i="1" s="1"/>
  <c r="V117" i="1"/>
  <c r="V116" i="1" s="1"/>
  <c r="V115" i="1" s="1"/>
  <c r="W114" i="1"/>
  <c r="Q112" i="1"/>
  <c r="O112" i="1"/>
  <c r="U112" i="1" s="1"/>
  <c r="K112" i="1"/>
  <c r="Q111" i="1"/>
  <c r="O111" i="1"/>
  <c r="U111" i="1" s="1"/>
  <c r="K111" i="1"/>
  <c r="Q110" i="1"/>
  <c r="O110" i="1"/>
  <c r="K110" i="1"/>
  <c r="Q109" i="1"/>
  <c r="O109" i="1"/>
  <c r="K109" i="1"/>
  <c r="N108" i="1"/>
  <c r="M108" i="1"/>
  <c r="L108" i="1"/>
  <c r="K108" i="1"/>
  <c r="W112" i="1" l="1"/>
  <c r="W111" i="1"/>
  <c r="W110" i="1"/>
  <c r="U110" i="1"/>
  <c r="W109" i="1"/>
  <c r="U109" i="1"/>
  <c r="V112" i="1"/>
  <c r="V111" i="1" s="1"/>
  <c r="V110" i="1" s="1"/>
  <c r="V109" i="1" s="1"/>
  <c r="O108" i="1"/>
  <c r="V108" i="1" s="1"/>
  <c r="Q106" i="1"/>
  <c r="O106" i="1"/>
  <c r="K106" i="1"/>
  <c r="Q105" i="1"/>
  <c r="O105" i="1"/>
  <c r="K105" i="1"/>
  <c r="N104" i="1"/>
  <c r="M104" i="1"/>
  <c r="L104" i="1"/>
  <c r="K104" i="1"/>
  <c r="W106" i="1" l="1"/>
  <c r="U106" i="1"/>
  <c r="W105" i="1"/>
  <c r="W104" i="1" s="1"/>
  <c r="U105" i="1"/>
  <c r="W108" i="1"/>
  <c r="V106" i="1"/>
  <c r="V105" i="1" s="1"/>
  <c r="O104" i="1"/>
  <c r="V104" i="1" s="1"/>
  <c r="O101" i="1"/>
  <c r="K100" i="1"/>
  <c r="K101" i="1"/>
  <c r="Q102" i="1"/>
  <c r="O102" i="1"/>
  <c r="K102" i="1"/>
  <c r="Q101" i="1"/>
  <c r="N100" i="1"/>
  <c r="M100" i="1"/>
  <c r="L100" i="1"/>
  <c r="W102" i="1" l="1"/>
  <c r="U102" i="1"/>
  <c r="W101" i="1"/>
  <c r="W100" i="1" s="1"/>
  <c r="U101" i="1"/>
  <c r="O100" i="1"/>
  <c r="V100" i="1" s="1"/>
  <c r="V102" i="1"/>
  <c r="V101" i="1" s="1"/>
  <c r="Q98" i="1"/>
  <c r="O98" i="1"/>
  <c r="K98" i="1"/>
  <c r="N97" i="1"/>
  <c r="M97" i="1"/>
  <c r="L97" i="1"/>
  <c r="K97" i="1"/>
  <c r="O97" i="1" l="1"/>
  <c r="V97" i="1" s="1"/>
  <c r="W98" i="1"/>
  <c r="W97" i="1" s="1"/>
  <c r="U98" i="1"/>
  <c r="V98" i="1"/>
  <c r="Q95" i="1"/>
  <c r="O95" i="1"/>
  <c r="K95" i="1"/>
  <c r="N94" i="1"/>
  <c r="M94" i="1"/>
  <c r="L94" i="1"/>
  <c r="K94" i="1"/>
  <c r="U95" i="1" l="1"/>
  <c r="W95" i="1"/>
  <c r="W94" i="1" s="1"/>
  <c r="V95" i="1"/>
  <c r="O94" i="1"/>
  <c r="V94" i="1" s="1"/>
  <c r="O63" i="1"/>
  <c r="Q63" i="1"/>
  <c r="K63" i="1"/>
  <c r="N62" i="1"/>
  <c r="M62" i="1"/>
  <c r="L62" i="1"/>
  <c r="K62" i="1"/>
  <c r="O62" i="1" l="1"/>
  <c r="V62" i="1" s="1"/>
  <c r="W63" i="1"/>
  <c r="W62" i="1" s="1"/>
  <c r="U63" i="1"/>
  <c r="V63" i="1"/>
  <c r="Q29" i="1"/>
  <c r="O29" i="1"/>
  <c r="K29" i="1"/>
  <c r="Q28" i="1"/>
  <c r="O28" i="1"/>
  <c r="K28" i="1"/>
  <c r="K27" i="1"/>
  <c r="W29" i="1" l="1"/>
  <c r="U29" i="1"/>
  <c r="W28" i="1"/>
  <c r="U28" i="1"/>
  <c r="V29" i="1"/>
  <c r="V28" i="1" s="1"/>
  <c r="O27" i="1"/>
  <c r="V27" i="1" s="1"/>
  <c r="L87" i="1"/>
  <c r="O88" i="1"/>
  <c r="K88" i="1"/>
  <c r="N87" i="1"/>
  <c r="M87" i="1"/>
  <c r="K87" i="1"/>
  <c r="W27" i="1" l="1"/>
  <c r="V88" i="1"/>
  <c r="O87" i="1"/>
  <c r="V87" i="1" s="1"/>
  <c r="Q85" i="1"/>
  <c r="O85" i="1"/>
  <c r="K85" i="1"/>
  <c r="K84" i="1"/>
  <c r="W85" i="1" l="1"/>
  <c r="U85" i="1"/>
  <c r="O84" i="1"/>
  <c r="V84" i="1" s="1"/>
  <c r="W87" i="1"/>
  <c r="W84" i="1"/>
  <c r="V85" i="1"/>
  <c r="M75" i="1"/>
  <c r="K77" i="1"/>
  <c r="K76" i="1"/>
  <c r="K81" i="1"/>
  <c r="Q81" i="1" l="1"/>
  <c r="Q82" i="1"/>
  <c r="O82" i="1"/>
  <c r="K82" i="1"/>
  <c r="Q80" i="1"/>
  <c r="O80" i="1"/>
  <c r="K80" i="1"/>
  <c r="Q79" i="1"/>
  <c r="O79" i="1"/>
  <c r="K79" i="1"/>
  <c r="Q78" i="1"/>
  <c r="O78" i="1"/>
  <c r="K78" i="1"/>
  <c r="Q77" i="1"/>
  <c r="O77" i="1"/>
  <c r="Q76" i="1"/>
  <c r="O76" i="1"/>
  <c r="N75" i="1"/>
  <c r="L75" i="1"/>
  <c r="K75" i="1"/>
  <c r="W78" i="1" l="1"/>
  <c r="W76" i="1"/>
  <c r="W81" i="1"/>
  <c r="U81" i="1"/>
  <c r="W82" i="1"/>
  <c r="U82" i="1"/>
  <c r="W80" i="1"/>
  <c r="U80" i="1"/>
  <c r="W79" i="1"/>
  <c r="U79" i="1"/>
  <c r="W77" i="1"/>
  <c r="U77" i="1"/>
  <c r="V82" i="1"/>
  <c r="V81" i="1" s="1"/>
  <c r="V80" i="1" s="1"/>
  <c r="O75" i="1"/>
  <c r="V75" i="1" s="1"/>
  <c r="O73" i="1"/>
  <c r="O72" i="1"/>
  <c r="L71" i="1"/>
  <c r="M45" i="1"/>
  <c r="M71" i="1"/>
  <c r="V79" i="1" l="1"/>
  <c r="V78" i="1" s="1"/>
  <c r="V77" i="1" s="1"/>
  <c r="V76" i="1" s="1"/>
  <c r="W75" i="1"/>
  <c r="O71" i="1"/>
  <c r="Q73" i="1"/>
  <c r="U73" i="1" s="1"/>
  <c r="K73" i="1"/>
  <c r="V73" i="1" s="1"/>
  <c r="Q72" i="1"/>
  <c r="U72" i="1" s="1"/>
  <c r="K72" i="1"/>
  <c r="N71" i="1"/>
  <c r="K71" i="1"/>
  <c r="W72" i="1" l="1"/>
  <c r="W73" i="1"/>
  <c r="V71" i="1"/>
  <c r="V72" i="1"/>
  <c r="Q69" i="1"/>
  <c r="O69" i="1"/>
  <c r="K69" i="1"/>
  <c r="L68" i="1"/>
  <c r="K68" i="1"/>
  <c r="Q66" i="1"/>
  <c r="O66" i="1"/>
  <c r="K66" i="1"/>
  <c r="N65" i="1"/>
  <c r="M65" i="1"/>
  <c r="L65" i="1"/>
  <c r="K65" i="1"/>
  <c r="W71" i="1" l="1"/>
  <c r="O65" i="1"/>
  <c r="U66" i="1"/>
  <c r="W66" i="1"/>
  <c r="W65" i="1" s="1"/>
  <c r="O68" i="1"/>
  <c r="V68" i="1" s="1"/>
  <c r="W69" i="1"/>
  <c r="W68" i="1" s="1"/>
  <c r="U69" i="1"/>
  <c r="V65" i="1"/>
  <c r="V69" i="1"/>
  <c r="V66" i="1"/>
  <c r="Q51" i="1"/>
  <c r="O51" i="1"/>
  <c r="Q56" i="1"/>
  <c r="O56" i="1"/>
  <c r="K56" i="1"/>
  <c r="Q55" i="1"/>
  <c r="O55" i="1"/>
  <c r="K55" i="1"/>
  <c r="Q54" i="1"/>
  <c r="O54" i="1"/>
  <c r="K54" i="1"/>
  <c r="Q53" i="1"/>
  <c r="O53" i="1"/>
  <c r="K53" i="1"/>
  <c r="Q52" i="1"/>
  <c r="O52" i="1"/>
  <c r="K52" i="1"/>
  <c r="K51" i="1"/>
  <c r="N50" i="1"/>
  <c r="M50" i="1"/>
  <c r="L50" i="1"/>
  <c r="K50" i="1"/>
  <c r="W56" i="1" l="1"/>
  <c r="U56" i="1"/>
  <c r="W55" i="1"/>
  <c r="U55" i="1"/>
  <c r="W54" i="1"/>
  <c r="U54" i="1"/>
  <c r="W53" i="1"/>
  <c r="U53" i="1"/>
  <c r="W52" i="1"/>
  <c r="U52" i="1"/>
  <c r="W51" i="1"/>
  <c r="U51" i="1"/>
  <c r="V56" i="1"/>
  <c r="V55" i="1" s="1"/>
  <c r="V54" i="1" s="1"/>
  <c r="V53" i="1" s="1"/>
  <c r="V52" i="1" s="1"/>
  <c r="V51" i="1" s="1"/>
  <c r="O50" i="1"/>
  <c r="V50" i="1" s="1"/>
  <c r="Q48" i="1"/>
  <c r="Q47" i="1"/>
  <c r="Q46" i="1"/>
  <c r="O48" i="1"/>
  <c r="O47" i="1"/>
  <c r="O46" i="1"/>
  <c r="K48" i="1"/>
  <c r="K47" i="1"/>
  <c r="K46" i="1"/>
  <c r="N45" i="1"/>
  <c r="L45" i="1"/>
  <c r="K45" i="1"/>
  <c r="W48" i="1" l="1"/>
  <c r="U48" i="1"/>
  <c r="W47" i="1"/>
  <c r="U47" i="1"/>
  <c r="W46" i="1"/>
  <c r="U46" i="1"/>
  <c r="W50" i="1"/>
  <c r="V48" i="1"/>
  <c r="V47" i="1" s="1"/>
  <c r="V46" i="1" s="1"/>
  <c r="O45" i="1"/>
  <c r="V45" i="1" s="1"/>
  <c r="Q37" i="1"/>
  <c r="O37" i="1"/>
  <c r="K37" i="1"/>
  <c r="W37" i="1" l="1"/>
  <c r="U37" i="1"/>
  <c r="W45" i="1"/>
  <c r="Q43" i="1" l="1"/>
  <c r="O43" i="1"/>
  <c r="K43" i="1"/>
  <c r="Q41" i="1"/>
  <c r="O41" i="1"/>
  <c r="K41" i="1"/>
  <c r="Q40" i="1"/>
  <c r="O40" i="1"/>
  <c r="K40" i="1"/>
  <c r="O38" i="1"/>
  <c r="K38" i="1"/>
  <c r="Q36" i="1"/>
  <c r="O36" i="1"/>
  <c r="K36" i="1"/>
  <c r="N35" i="1"/>
  <c r="M35" i="1"/>
  <c r="L35" i="1"/>
  <c r="K35" i="1"/>
  <c r="Q59" i="1"/>
  <c r="W36" i="1" l="1"/>
  <c r="W43" i="1"/>
  <c r="U43" i="1"/>
  <c r="W41" i="1"/>
  <c r="U41" i="1"/>
  <c r="W40" i="1"/>
  <c r="U40" i="1"/>
  <c r="W38" i="1"/>
  <c r="U38" i="1"/>
  <c r="V43" i="1"/>
  <c r="V41" i="1" s="1"/>
  <c r="V40" i="1" s="1"/>
  <c r="V38" i="1" s="1"/>
  <c r="V37" i="1" s="1"/>
  <c r="V36" i="1" s="1"/>
  <c r="O35" i="1"/>
  <c r="V35" i="1" s="1"/>
  <c r="Q60" i="1"/>
  <c r="O60" i="1"/>
  <c r="K60" i="1"/>
  <c r="O59" i="1"/>
  <c r="K59" i="1"/>
  <c r="N58" i="1"/>
  <c r="K58" i="1"/>
  <c r="O21" i="1"/>
  <c r="K20" i="1"/>
  <c r="W60" i="1" l="1"/>
  <c r="U60" i="1"/>
  <c r="W59" i="1"/>
  <c r="W58" i="1" s="1"/>
  <c r="U59" i="1"/>
  <c r="W35" i="1"/>
  <c r="V60" i="1"/>
  <c r="V59" i="1" s="1"/>
  <c r="O58" i="1"/>
  <c r="V58" i="1" s="1"/>
  <c r="Q25" i="1"/>
  <c r="O25" i="1"/>
  <c r="K25" i="1"/>
  <c r="Q24" i="1"/>
  <c r="O24" i="1"/>
  <c r="K24" i="1"/>
  <c r="Q23" i="1"/>
  <c r="O23" i="1"/>
  <c r="K23" i="1"/>
  <c r="Q22" i="1"/>
  <c r="O22" i="1"/>
  <c r="K22" i="1"/>
  <c r="Q21" i="1"/>
  <c r="W21" i="1" s="1"/>
  <c r="K21" i="1"/>
  <c r="N20" i="1"/>
  <c r="M20" i="1"/>
  <c r="L20" i="1"/>
  <c r="U21" i="1" l="1"/>
  <c r="U23" i="1"/>
  <c r="W23" i="1"/>
  <c r="W25" i="1"/>
  <c r="U25" i="1"/>
  <c r="W24" i="1"/>
  <c r="U24" i="1"/>
  <c r="W22" i="1"/>
  <c r="U22" i="1"/>
  <c r="V25" i="1"/>
  <c r="V24" i="1" s="1"/>
  <c r="V23" i="1" s="1"/>
  <c r="V22" i="1" s="1"/>
  <c r="V21" i="1" s="1"/>
  <c r="O20" i="1"/>
  <c r="V20" i="1" s="1"/>
  <c r="Q15" i="1"/>
  <c r="Q16" i="1"/>
  <c r="Q17" i="1"/>
  <c r="Q18" i="1"/>
  <c r="O15" i="1"/>
  <c r="O16" i="1"/>
  <c r="O17" i="1"/>
  <c r="O18" i="1"/>
  <c r="L13" i="1"/>
  <c r="K15" i="1"/>
  <c r="K16" i="1"/>
  <c r="K17" i="1"/>
  <c r="K18" i="1"/>
  <c r="K13" i="1"/>
  <c r="W18" i="1" l="1"/>
  <c r="U18" i="1"/>
  <c r="W17" i="1"/>
  <c r="U17" i="1"/>
  <c r="W16" i="1"/>
  <c r="U16" i="1"/>
  <c r="W15" i="1"/>
  <c r="U15" i="1"/>
  <c r="O13" i="1"/>
  <c r="V13" i="1" s="1"/>
  <c r="V18" i="1"/>
  <c r="V17" i="1" s="1"/>
  <c r="V16" i="1" s="1"/>
  <c r="V15" i="1" s="1"/>
  <c r="V14" i="1" s="1"/>
  <c r="W20" i="1"/>
  <c r="K10" i="1"/>
  <c r="K9" i="1"/>
  <c r="K8" i="1"/>
  <c r="W13" i="1" l="1"/>
  <c r="O10" i="1"/>
  <c r="O9" i="1"/>
  <c r="U9" i="1" l="1"/>
  <c r="O8" i="1"/>
  <c r="V8" i="1" s="1"/>
  <c r="Q10" i="1"/>
  <c r="W10" i="1" s="1"/>
  <c r="Q9" i="1"/>
  <c r="W9" i="1" s="1"/>
  <c r="W8" i="1" l="1"/>
  <c r="U10" i="1"/>
  <c r="V10" i="1"/>
  <c r="V9" i="1" s="1"/>
</calcChain>
</file>

<file path=xl/sharedStrings.xml><?xml version="1.0" encoding="utf-8"?>
<sst xmlns="http://schemas.openxmlformats.org/spreadsheetml/2006/main" count="637" uniqueCount="420">
  <si>
    <t>Класс напряжения, кВ</t>
  </si>
  <si>
    <t>Протяженность, км</t>
  </si>
  <si>
    <t>Т-1, 
МВА</t>
  </si>
  <si>
    <t>Т-2, 
МВА</t>
  </si>
  <si>
    <t>Т-3, 
МВА</t>
  </si>
  <si>
    <t>Загрузка ПС, %</t>
  </si>
  <si>
    <t>Загрузка ВЛ, %</t>
  </si>
  <si>
    <t>Наименование участка ВЛ</t>
  </si>
  <si>
    <t xml:space="preserve">Марка и сечение провода </t>
  </si>
  <si>
    <t>Ограничивающие факторы</t>
  </si>
  <si>
    <t>№
п/п</t>
  </si>
  <si>
    <t>1</t>
  </si>
  <si>
    <t>1.1</t>
  </si>
  <si>
    <t>1.2</t>
  </si>
  <si>
    <t>1.3</t>
  </si>
  <si>
    <t>Выданная нагрузка по ТУ от ПС,
 МВА</t>
  </si>
  <si>
    <t>Выданная нагрузка по ТУ от ВЛ, 
МВА</t>
  </si>
  <si>
    <t>Ожидаемая суммарная нагрузка, 
МВА</t>
  </si>
  <si>
    <t>Допустимая нагрузка ПС, 
МВА</t>
  </si>
  <si>
    <t>Наименование ВЛ, ПС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</si>
  <si>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</si>
  <si>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</si>
  <si>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МВА</t>
  </si>
  <si>
    <t>мин.</t>
  </si>
  <si>
    <t>Перспективный дефицит/ профицит установленной мощности, МВА</t>
  </si>
  <si>
    <t>Примечание</t>
  </si>
  <si>
    <t>Пропускная способность ВЛ (min), 
МВА</t>
  </si>
  <si>
    <t>Пропускная способность ВЛ (min), МВт</t>
  </si>
  <si>
    <t>Максимальная нагрузка 
(по замерам), 
МВА</t>
  </si>
  <si>
    <t>ПС "Западная"</t>
  </si>
  <si>
    <t>ПС "Город"</t>
  </si>
  <si>
    <t xml:space="preserve">АС-95 </t>
  </si>
  <si>
    <t>Отпайка на ПС Западная</t>
  </si>
  <si>
    <t>АГПП-Город</t>
  </si>
  <si>
    <t>Загрузка ВЛ-110 кВ АГПП - Западная - Атбасар-2 - Город правая, левая цепь (при отключении одной из цепи)</t>
  </si>
  <si>
    <t>ВЛ-110 кВ АГПП - Западная - Атбасар-2 - Город правая, левая цепь (при отключении одной из цепи)</t>
  </si>
  <si>
    <t>1.4</t>
  </si>
  <si>
    <t>1.5</t>
  </si>
  <si>
    <t xml:space="preserve">ПС "М.Горького"                 </t>
  </si>
  <si>
    <t>ПС "Мариновская"</t>
  </si>
  <si>
    <t>ПС "Красный Маяк"</t>
  </si>
  <si>
    <t>ПС "Целинная"</t>
  </si>
  <si>
    <t>ПС "Днепропетровская"</t>
  </si>
  <si>
    <t>АС-70</t>
  </si>
  <si>
    <t>АС-120</t>
  </si>
  <si>
    <t>АС-120
АС-70</t>
  </si>
  <si>
    <t>АС-120
АС-150</t>
  </si>
  <si>
    <t>0,65
25,44</t>
  </si>
  <si>
    <t>0,65
67,83</t>
  </si>
  <si>
    <t>Целинная - Днепропетровская</t>
  </si>
  <si>
    <t>Красный Маяк - Целинная</t>
  </si>
  <si>
    <t xml:space="preserve">Мариновская - Красный Маяк </t>
  </si>
  <si>
    <t>М.Горького - Мариновская</t>
  </si>
  <si>
    <t>АГПП - М.Горького</t>
  </si>
  <si>
    <t>Загрузка ВЛ-110 кВ АГПП - Новосельская - Веселовская -Балкашино - Новоникольская</t>
  </si>
  <si>
    <t>ВЛ-110 кВ АГПП - Новосельская - Веселовская -Балкашино - Новоникольская</t>
  </si>
  <si>
    <t>АС-240</t>
  </si>
  <si>
    <t>АС-120
АС-95</t>
  </si>
  <si>
    <t>21,45
13,5</t>
  </si>
  <si>
    <t xml:space="preserve">Балкашино -Новоникольская </t>
  </si>
  <si>
    <t>Новосельская - Веселовская</t>
  </si>
  <si>
    <t xml:space="preserve">АГПП - Новосельская                 </t>
  </si>
  <si>
    <t xml:space="preserve">ПС "Новоникольская"     </t>
  </si>
  <si>
    <t xml:space="preserve">ПС "Балкашино"                    </t>
  </si>
  <si>
    <t>ПС "Шантобе"                    (запитана от ПС "Веселовская")</t>
  </si>
  <si>
    <t xml:space="preserve">ПС "Веселовская"             </t>
  </si>
  <si>
    <t>ПС "Новосельская"</t>
  </si>
  <si>
    <t>Загрузка ВЛ-110 кВ Батыс - Акмолинская отпайка на ПС "Ильинка"</t>
  </si>
  <si>
    <t>ВЛ-110 кВ Батыс - Акмолинская отпайка на ПС "Ильинка"</t>
  </si>
  <si>
    <t>ПС "Акмолинская"</t>
  </si>
  <si>
    <t>ПС "Ильинка"</t>
  </si>
  <si>
    <t>Загрузка ВЛ-110 кВ Жолымбет-Новомарковка-Тургай-Фрунзе-Гидроузел</t>
  </si>
  <si>
    <t>ВЛ-110 кВ Жолымбет-Новомарковка-Тургай-Фрунзе-Гидроузел</t>
  </si>
  <si>
    <t>ПС "Новомарковка"</t>
  </si>
  <si>
    <t>ПС "Ерметау"</t>
  </si>
  <si>
    <t>ПС "Белоярка"</t>
  </si>
  <si>
    <t>ПС "Тургай"</t>
  </si>
  <si>
    <t>ПС "Фрунзе"</t>
  </si>
  <si>
    <t>1.6</t>
  </si>
  <si>
    <t>ПС "Жолымбет"</t>
  </si>
  <si>
    <t>АС-95</t>
  </si>
  <si>
    <t>Жолымбет-Новомарковка</t>
  </si>
  <si>
    <t>Новомарковка-Тургай</t>
  </si>
  <si>
    <t>Ерментау-Белоярка</t>
  </si>
  <si>
    <t>Тургай-Фрунзе (от ПС "Тургай" ВЭС по 10 кВ -4,5МВт)</t>
  </si>
  <si>
    <t xml:space="preserve"> Фрунзе-Гидроузел</t>
  </si>
  <si>
    <t>Загрузка ВЛ-110 кВ Джалтырь - Журавлевка - Урюпинка - Алексеевка</t>
  </si>
  <si>
    <t>ВЛ-110 кВ Джалтырь - Журавлевка - Урюпинка - Алексеевка</t>
  </si>
  <si>
    <t>ПС "Журавлевка"</t>
  </si>
  <si>
    <t>ПС "Урюпинка"</t>
  </si>
  <si>
    <t>ПС "Алексеевка"</t>
  </si>
  <si>
    <t>Джалтырь - Журавлевка</t>
  </si>
  <si>
    <t>Журавлевка - Урюпинка</t>
  </si>
  <si>
    <t>Урюпинка - Алексеевка</t>
  </si>
  <si>
    <t>Загрузка ВЛ-110 кВ Джалтырь - Урман - Краснознаменка - Кургальджино - Жантеке - Сабунды - Акмолинская</t>
  </si>
  <si>
    <t>ВЛ-110 кВ Джалтырь - Урман - Краснознаменка - Кургальджино - Жантеке - Сабунды - Акмолинская</t>
  </si>
  <si>
    <t xml:space="preserve">ПС "Урман" </t>
  </si>
  <si>
    <t xml:space="preserve">ПС "Краснознаменка" </t>
  </si>
  <si>
    <t xml:space="preserve">ПС "Кургальджино" </t>
  </si>
  <si>
    <t xml:space="preserve">ПС "Жантеке"                       </t>
  </si>
  <si>
    <t>ПС "Сабунды</t>
  </si>
  <si>
    <t>АС-150
АС-120</t>
  </si>
  <si>
    <t>8,0
28,9</t>
  </si>
  <si>
    <t>Сабунды - Акмолинская</t>
  </si>
  <si>
    <t>Жантеке-Сабунды</t>
  </si>
  <si>
    <t>Кургальджино - Жантеке</t>
  </si>
  <si>
    <t>Краснознаменка - Кургальджино</t>
  </si>
  <si>
    <t>2,1
53,4</t>
  </si>
  <si>
    <t>Урман - Краснознаменка</t>
  </si>
  <si>
    <t>Джалтырь - Урман</t>
  </si>
  <si>
    <t>Загрузка ВЛ-110 кВ ЕГПП - Есиль тяговая 1, 2 цепь (при отключени одной из цепи)</t>
  </si>
  <si>
    <t>ВЛ-110 кВ ЕГПП - Есиль тяговая 1, 2 цепь (при отключени одной из цепи)</t>
  </si>
  <si>
    <t>ЕГПП-Есиль тяговая</t>
  </si>
  <si>
    <t xml:space="preserve">АС-120 </t>
  </si>
  <si>
    <t>Загрузка ВЛ-110 кВ ЕГПП - Красивинская 1, 2 цепь (при отключении одной из цепи)</t>
  </si>
  <si>
    <t>ВЛ-110 кВ ЕГПП - Красивинская 1, 2 цепь (при отключении одной из цепи)</t>
  </si>
  <si>
    <t>ЕГПП-Красивинская</t>
  </si>
  <si>
    <t>ПС "Красивинская"</t>
  </si>
  <si>
    <t>АС-185</t>
  </si>
  <si>
    <t>Загрузка ВЛ-110 кВ ЕГПП - Лозовая - Новая</t>
  </si>
  <si>
    <t>ВЛ-110 кВ ЕГПП - Лозовая - Новая</t>
  </si>
  <si>
    <t>ПС "Лозовая"</t>
  </si>
  <si>
    <t>ПС "Новая"</t>
  </si>
  <si>
    <t>ЕГПП-Лозовая</t>
  </si>
  <si>
    <t>Лозовая-Новая</t>
  </si>
  <si>
    <t>АЖ-120</t>
  </si>
  <si>
    <t>АЖ-120
АС-120</t>
  </si>
  <si>
    <t>Загрузка ВЛ-110 кВ  ЕГПП - Победа - Ейская- Державинская - Пятигорская - ЕГПП</t>
  </si>
  <si>
    <t>ВЛ-110 кВ  ЕГПП - Победа - Ейская- Державинская - Пятигорская - ЕГПП</t>
  </si>
  <si>
    <t xml:space="preserve">ПС "Победа" </t>
  </si>
  <si>
    <t xml:space="preserve">ПС "Ейская" </t>
  </si>
  <si>
    <t xml:space="preserve">ПС "Державинская" </t>
  </si>
  <si>
    <t xml:space="preserve">ПС "Пятигорская"                       </t>
  </si>
  <si>
    <t>ПС "Сары-Узень"</t>
  </si>
  <si>
    <t>ПС "Тасты-Талды"</t>
  </si>
  <si>
    <t>АС-95
АС-70</t>
  </si>
  <si>
    <t>41,5
42,6</t>
  </si>
  <si>
    <t xml:space="preserve">Державинская - Пятигорская                 1 цепь:                   2 цепь: </t>
  </si>
  <si>
    <t xml:space="preserve">
АС-185
АС-185
</t>
  </si>
  <si>
    <t xml:space="preserve">
86,6
73,7</t>
  </si>
  <si>
    <t xml:space="preserve">  Пятигорская - ЕГПП 
1 цепь:                                   2 цепь:</t>
  </si>
  <si>
    <t xml:space="preserve">
АС-185
АС-185</t>
  </si>
  <si>
    <t xml:space="preserve">
АС-150
АС-150</t>
  </si>
  <si>
    <t xml:space="preserve">
67,5
67,5</t>
  </si>
  <si>
    <t>Державинская -Сары-Узень                    1цепь:                       2 цепь:</t>
  </si>
  <si>
    <t xml:space="preserve">
АС-150
АС-150</t>
  </si>
  <si>
    <t>Загрузка ВЛ-110 кВ  ЕГПП - Победа</t>
  </si>
  <si>
    <t>ВЛ-110 кВ  ЕГПП - Победа</t>
  </si>
  <si>
    <t xml:space="preserve">ЕГПП - Победа                        </t>
  </si>
  <si>
    <t>ВЛ-110 кВ Жолымбет - Канкрынка -Шортанды цепь левая</t>
  </si>
  <si>
    <t>Загрузка ВЛ-110 кВ Жолымбет - Шортанды цепь правая</t>
  </si>
  <si>
    <t>Жолымбет-Шортанды</t>
  </si>
  <si>
    <t>ПС "Северная"</t>
  </si>
  <si>
    <t>Аэропорт-Северная</t>
  </si>
  <si>
    <t>Отпайка от ВЛ-110кВ Аэропорт-Северная</t>
  </si>
  <si>
    <t>Достык-Северная</t>
  </si>
  <si>
    <t xml:space="preserve">
1,3
11,4
1,6</t>
  </si>
  <si>
    <t>КЛ-110кВ медный
630мм^2
АС-120
АС-240</t>
  </si>
  <si>
    <t>ВЛ-110 кВ Запаная-Ильинка</t>
  </si>
  <si>
    <t>Западная-Ильинка</t>
  </si>
  <si>
    <t>ВЛ-110 кВ Маинск-Заводская 1,2 цепь</t>
  </si>
  <si>
    <t>ПС "Заводская"</t>
  </si>
  <si>
    <t xml:space="preserve">АС-150
АС-120 </t>
  </si>
  <si>
    <t xml:space="preserve">
АС-150
АС-95
АС-120 </t>
  </si>
  <si>
    <t xml:space="preserve">Макинск -Заводская                                             1 цепь:
                                                       2 цепь:  </t>
  </si>
  <si>
    <t xml:space="preserve">
1,8
1,54
2,1</t>
  </si>
  <si>
    <t>Загрузка ВЛ-110 кВ Макинск-Карамышевка</t>
  </si>
  <si>
    <t>ВЛ-110 кВ Макинск-Карамышевка</t>
  </si>
  <si>
    <t>Загрузка ВЛ-110 кВ Макинск-Заводская 1,2 цепь</t>
  </si>
  <si>
    <t>ПС "Карамышевка"</t>
  </si>
  <si>
    <t xml:space="preserve">Макинск -Заводская                                             </t>
  </si>
  <si>
    <t>ВЛ-110 кВ Макинск-Никольская-Алексеевка</t>
  </si>
  <si>
    <t>ПС "Никольская"</t>
  </si>
  <si>
    <t>Макинск-Никольская</t>
  </si>
  <si>
    <t>Никольская-Алексеевка</t>
  </si>
  <si>
    <t>АС-150</t>
  </si>
  <si>
    <t>10,8
32,3</t>
  </si>
  <si>
    <t>Загрузка ВЛ-110 кВ Степная - Искра - Жолымбет</t>
  </si>
  <si>
    <t>ВЛ-110 кВ Степная - Искра - Жолымбет</t>
  </si>
  <si>
    <t>ПС "Искра"</t>
  </si>
  <si>
    <t xml:space="preserve">ПС "Астана" </t>
  </si>
  <si>
    <t xml:space="preserve">ПС "ЧЛЗ" </t>
  </si>
  <si>
    <t xml:space="preserve">ПС "Городская" </t>
  </si>
  <si>
    <t xml:space="preserve">ПС "Промзона"                       </t>
  </si>
  <si>
    <t>АТЭЦ-2-Астана</t>
  </si>
  <si>
    <t>Отпайка на ПС "ЧЛЗ"</t>
  </si>
  <si>
    <t>Отпайка на ПС "Городская"</t>
  </si>
  <si>
    <t>Отпайка на ПС "Промзона"</t>
  </si>
  <si>
    <t>1,884
2,8</t>
  </si>
  <si>
    <t>ПС "ИКИ"</t>
  </si>
  <si>
    <t>ПС "Сороковая тяг."</t>
  </si>
  <si>
    <t>ПС "Красный Яр"</t>
  </si>
  <si>
    <t>Отпайка на ПС "ИКИ"</t>
  </si>
  <si>
    <t>АТЭЦ-2-Сороковая тяг.</t>
  </si>
  <si>
    <t>Отпайка на ПС "Красный Яр"</t>
  </si>
  <si>
    <t xml:space="preserve">АС-120
АС-95 </t>
  </si>
  <si>
    <t>5,2
2,95</t>
  </si>
  <si>
    <t>0,9
8,5</t>
  </si>
  <si>
    <t>1.7</t>
  </si>
  <si>
    <t>ВЛ-110 кВ ТЭЦ-2 - Куянды-Южная - Ново-Александровка - Вишневка - Рождественка -Достык</t>
  </si>
  <si>
    <t xml:space="preserve">ПС "Коянды-Южная" </t>
  </si>
  <si>
    <t xml:space="preserve">ПС "Ново-Александровка" </t>
  </si>
  <si>
    <t xml:space="preserve">ПС "Вишневка"                       </t>
  </si>
  <si>
    <t>ПС "Рождественка"</t>
  </si>
  <si>
    <t>Ново-Александровка-Вишневка</t>
  </si>
  <si>
    <t>Вишневка-Рождественка</t>
  </si>
  <si>
    <t>Рождественка-Достык</t>
  </si>
  <si>
    <t>АС-120
АС-185</t>
  </si>
  <si>
    <t>41,71
1,94</t>
  </si>
  <si>
    <t>25,749
0,105</t>
  </si>
  <si>
    <t>Загрузка ВЛ-110 кВ ЦГПП - Арман - Елизаветинка - Дамса - Шортанды</t>
  </si>
  <si>
    <t>ВЛ-110 кВ ЦГПП - Арман - Елизаветинка - Дамса - Шортанды</t>
  </si>
  <si>
    <t xml:space="preserve">ПС "Арман" </t>
  </si>
  <si>
    <t xml:space="preserve">ПС "Елизаветинка" </t>
  </si>
  <si>
    <t xml:space="preserve">ПС "Дамса" </t>
  </si>
  <si>
    <t xml:space="preserve">ПС "Шортанды"                       </t>
  </si>
  <si>
    <t>Загрузка ВЛ-110 кВ ЦГПП - Арман</t>
  </si>
  <si>
    <t>ВЛ-110 кВ ЦГПП - Арман</t>
  </si>
  <si>
    <t>ПС "Арман"</t>
  </si>
  <si>
    <t>ЦГПП-Арман</t>
  </si>
  <si>
    <t>ЦГПП (переток)</t>
  </si>
  <si>
    <t>ЦГПП-АТЭЦ-2</t>
  </si>
  <si>
    <t>ТПС "Астана тяг."</t>
  </si>
  <si>
    <t>ЦГПП-Западная</t>
  </si>
  <si>
    <t>3,0
17,1</t>
  </si>
  <si>
    <t>ПС "Талапкер"</t>
  </si>
  <si>
    <t>ПС "Воздвиженка"</t>
  </si>
  <si>
    <t>Воздвиженка-Акмолинская</t>
  </si>
  <si>
    <t>Загрузка ВЛ-110 кВ Шортанды - Петровка</t>
  </si>
  <si>
    <t>ВЛ-110 кВ Шортанды - Петровка</t>
  </si>
  <si>
    <t>Шортанды - Петровка</t>
  </si>
  <si>
    <t>ПС "Петровка"</t>
  </si>
  <si>
    <t>Загрузка ВЛ-110 кВ Шортанды -Алексеевка (переток)</t>
  </si>
  <si>
    <t>ВЛ-110 кВ Шортанды -Алексеевка (переток)</t>
  </si>
  <si>
    <t>Шортанды -Алексеевка</t>
  </si>
  <si>
    <t xml:space="preserve">ответвление на ТПС "Астана тяг."    </t>
  </si>
  <si>
    <t xml:space="preserve">АС-150
АС-185 </t>
  </si>
  <si>
    <t xml:space="preserve">2АС-95 </t>
  </si>
  <si>
    <t>ПС "Атбасар-2"</t>
  </si>
  <si>
    <t>Отпайка на ПС Атбасар -2</t>
  </si>
  <si>
    <t>107,59
1,3
67,83</t>
  </si>
  <si>
    <t xml:space="preserve">
АС-70
АС-120
АС-150
</t>
  </si>
  <si>
    <t xml:space="preserve">АС-95
</t>
  </si>
  <si>
    <r>
      <t xml:space="preserve">АС-70
</t>
    </r>
    <r>
      <rPr>
        <b/>
        <sz val="11"/>
        <color theme="1"/>
        <rFont val="Times New Roman"/>
        <family val="1"/>
        <charset val="204"/>
      </rPr>
      <t/>
    </r>
  </si>
  <si>
    <t xml:space="preserve">Веселовская - Шантобе правая, левая  </t>
  </si>
  <si>
    <t xml:space="preserve">Веселовская -Балкашино                  </t>
  </si>
  <si>
    <t>2АС-70</t>
  </si>
  <si>
    <t xml:space="preserve">
АС-70
АС-95 
АС-120
АС-240</t>
  </si>
  <si>
    <t xml:space="preserve">
36
13,5
53,95
63,15</t>
  </si>
  <si>
    <t xml:space="preserve">ПС "Гарден Виладж"             </t>
  </si>
  <si>
    <t>КЛ-110кВ медный 630^2
АС-240
АС-120</t>
  </si>
  <si>
    <t>КЛ-110кВ медный 
630мм^2 
АС-240</t>
  </si>
  <si>
    <t xml:space="preserve">
4,387
6,97</t>
  </si>
  <si>
    <t>КЛ-110кВ медный 300мм2
АС-150</t>
  </si>
  <si>
    <t>КЛ-110кВ медный 300 мм2
АС-150</t>
  </si>
  <si>
    <t xml:space="preserve">Батыс-Акмолинская          </t>
  </si>
  <si>
    <t xml:space="preserve">
АС-95
АС-120</t>
  </si>
  <si>
    <r>
      <t xml:space="preserve">АС-95, СШ-110 кВ АС-150, ТТ-200/5 на ЭВ-110 кВ Тургай на ПС "Жолымбет",
на ПС Гидроузел в сторону ПС Тургай -  ТТ 300/5 на ПС Гидроузел;
</t>
    </r>
    <r>
      <rPr>
        <b/>
        <sz val="11"/>
        <color theme="1"/>
        <rFont val="Times New Roman"/>
        <family val="1"/>
        <charset val="204"/>
      </rPr>
      <t/>
    </r>
  </si>
  <si>
    <t>135
112,08
8</t>
  </si>
  <si>
    <t xml:space="preserve">
АС-95 
АС-120
АС-150
</t>
  </si>
  <si>
    <t>ТПС "Есиль тяговая"</t>
  </si>
  <si>
    <t xml:space="preserve">2АС-120 </t>
  </si>
  <si>
    <t>2АС-185</t>
  </si>
  <si>
    <t>АС-185, СШ-110 кВ АС-70 на ПС "Красивинская"</t>
  </si>
  <si>
    <t>90,6
33,9</t>
  </si>
  <si>
    <t xml:space="preserve">ЕГПП - Ейская                            </t>
  </si>
  <si>
    <t xml:space="preserve"> Ейская - Державинская                     </t>
  </si>
  <si>
    <t xml:space="preserve">
56,1
58,5</t>
  </si>
  <si>
    <t xml:space="preserve">
5,5
5,5</t>
  </si>
  <si>
    <t xml:space="preserve">отпайка на ПС "Тасты-Талды" от ВЛ-110 кВ Державинская - Сары-Узень                      1 цепь:                       2 цепь: </t>
  </si>
  <si>
    <t>109,7
41,5
146
274,9</t>
  </si>
  <si>
    <t>АС-70
АС-95
АС150
АС-185</t>
  </si>
  <si>
    <t>ВЛ-110 кВ Жолымбет - Шортанды цепь правая</t>
  </si>
  <si>
    <t>АС-120, 
на ПС "Жолымбет: ТТ-200/5 на ЭВ-110 кВ Шортанды правая, СШ-110 кВ АС-150.
на ПС "Шортанды: СШ-110 кВ АС-120, ТТ-300/5 на ЭВ-110 кВ Жолымбет правая</t>
  </si>
  <si>
    <t>Загрузка ВЛ-110 кВ Жолымбет - Шортанды цепь левая</t>
  </si>
  <si>
    <t>Переток мощности между ПС "Жолымбет"  и ПС "Шортанды"</t>
  </si>
  <si>
    <t xml:space="preserve">ПС "Канкрынка"
</t>
  </si>
  <si>
    <t>Жолымбет - Канкрынка</t>
  </si>
  <si>
    <t>Канкрынка-Шортанды</t>
  </si>
  <si>
    <t>АС-120, СШ-110 кВ АС-95</t>
  </si>
  <si>
    <t>АС-120, 
на ПС "Канкрынка" СШ-110 кВ АС-95.
на ПС "Жолымбет: ТТ-200/5 на ЭВ-110 кВ Шортанды левая, СШ-110 кВ АС-150.
на ПС "Шортанды: СШ-110 кВ АС-120, ТТ-300/5 на ЭВ-110 кВ Жолымбет левая.</t>
  </si>
  <si>
    <t xml:space="preserve">АС-95
АС-120 </t>
  </si>
  <si>
    <t>1,54
2,1
1,8</t>
  </si>
  <si>
    <t xml:space="preserve">
АС-95
АС-120
АС-150
</t>
  </si>
  <si>
    <t>13,9
51,7</t>
  </si>
  <si>
    <t xml:space="preserve">АС-120
АС-150 </t>
  </si>
  <si>
    <t>32,3
59,113</t>
  </si>
  <si>
    <t>АС-95 
АС-120</t>
  </si>
  <si>
    <t>Степная - Искра</t>
  </si>
  <si>
    <t>Жолымбет - Искра</t>
  </si>
  <si>
    <t>АССС-570,
на ТЭЦ-2 ТТ-1000/5 в стороу ПС "Астана" цепь правая, левая</t>
  </si>
  <si>
    <t xml:space="preserve">АССС-380
</t>
  </si>
  <si>
    <t>ВЛ-110 кВ ТЭЦ--2 - ИКИ-Сороковая тяг. - Красный Яр цепь левая, правая (двухцепная - при выводе одной цепи)</t>
  </si>
  <si>
    <t>0,07
13,7
2,95
0,9</t>
  </si>
  <si>
    <t>АТЭЦ-2 - Коянды-Южная</t>
  </si>
  <si>
    <t>Коянды-Южная - Ново-Александровка</t>
  </si>
  <si>
    <t>АС-120
КЛ-110кВ медный 630мм2</t>
  </si>
  <si>
    <t>АС-120
АС-185
КЛ-110кВ медный 630мм2</t>
  </si>
  <si>
    <t>6,8
1,3</t>
  </si>
  <si>
    <t xml:space="preserve">
95,623
78,045
1,3</t>
  </si>
  <si>
    <t>Загрузка ВЛ-110 кВ ТЭЦ-2 - Куянды-Южная - Ново-Александровка - Вишневка - Рождественка - Достык</t>
  </si>
  <si>
    <t>отпайка на ПС "Арман" от ВЛ-110 кВ ЦГПП-Елизаветинка</t>
  </si>
  <si>
    <t>ВЛ-110 кВ ЦГПП- Елизаветинка</t>
  </si>
  <si>
    <t xml:space="preserve">ВЛ-110 кВ Елизаветинка - Дамса </t>
  </si>
  <si>
    <t xml:space="preserve">ВЛ-110 кВ Дамса - Шортанды </t>
  </si>
  <si>
    <t>Переток мощности между ЦГПП и АТЭЦ-2</t>
  </si>
  <si>
    <t xml:space="preserve">АС-240
</t>
  </si>
  <si>
    <t>Загрузка ВЛ-110 кВ ЦГПП - Западная с отпайкой на ТПС "Астана тяг." цепь левая, правая (двухцепная - при выводе одной цепи)</t>
  </si>
  <si>
    <t>2АС-70
2АС-120
2АС-150
2АС-185</t>
  </si>
  <si>
    <t>2АС-185
2АС-120</t>
  </si>
  <si>
    <t xml:space="preserve">2АС-120
2АС-150 </t>
  </si>
  <si>
    <t>2АССС-570
2АССС-380
2АС-185
2АС-150
2АС-95</t>
  </si>
  <si>
    <t>2АССС-570
2АССС-380
2АС-185</t>
  </si>
  <si>
    <t>2АС-150
2АС-95</t>
  </si>
  <si>
    <t>2АССС-380</t>
  </si>
  <si>
    <t>2АС-240</t>
  </si>
  <si>
    <t>2АС-150
2АС-185</t>
  </si>
  <si>
    <t>2АС-150</t>
  </si>
  <si>
    <t xml:space="preserve">ВЛ-110 кВ ЦГПП - Западная с отпайкой на ТПС "Астана тяг." цепь левая, правая </t>
  </si>
  <si>
    <t>ВЛ-110 кВ ЦГПП - Талапкер (отпайка)-Воздвиженка - Акмолинская</t>
  </si>
  <si>
    <t>АС-120, 
на ПС "Шортанды": ТТ-200/5 на МВ-110 кВ Петровка.</t>
  </si>
  <si>
    <t>Переток мощности между ПС "Шортанды" и ПС "Алексеевка"</t>
  </si>
  <si>
    <t>АС-150, 
на ПС "Шортанды": СШ-110 кВ АС-120, ТТ-300 /5 на ЭВ-110 кВ Алексеевка.
На ПС "Алексеевка": СШ-110 кВ АС-150, ТФНД-110 кВ 200/5 в сторону ПС "Шортанды".</t>
  </si>
  <si>
    <t>Загрузка ВЛ-110 кВ ЦГПП - АТЭЦ-2 цепь левая, правая (двухцепная - при выводе одной цепи)</t>
  </si>
  <si>
    <t>АС-95, СШ-110 кВ АС-95, заградитель ВЗ-1000А в сторону АГПП цепь левая, правая на ПС "Западная"</t>
  </si>
  <si>
    <t>АС-95, СШ-110 кВ АС120 на ПС "Атбасар-2"</t>
  </si>
  <si>
    <t>АС-95, I СШ-110 кВ АС-185, II СШ-110 кВ АС-95, заградитель ВЧЗС-200 в сторону АГПП цепь левая, правая на ПС "Город"</t>
  </si>
  <si>
    <t>Загрузка ВЛ-110 кВ АГПП - М.Горького - Мариновская - Крный Маяк - Целинная - Днепропетровская</t>
  </si>
  <si>
    <t>ВЛ-110 кВ АГПП - М.Горького - Мариновская - Красный Маяк - Целинная - Днепропетровская</t>
  </si>
  <si>
    <t>АС-70, СШ-110 кВ АС-120, заградитель ВЗ-600 в сторону ПС "Мариновская" и АГПП на ПС "М.Горького"</t>
  </si>
  <si>
    <t>АС-70, СШ-110 кВ АС-70, ТТ-200/5 в сторону АГПП, заградитель ВЗ-600 в сторону АГПП и ПС "Целинная" на ПС "Мариновская"</t>
  </si>
  <si>
    <t>АС-70, СШ-110 кВ АС-120, заградитель ВЗ-600 в сторону ПС "Целинная" и ПС "Мариновская" на ПС "Красный Маяк"</t>
  </si>
  <si>
    <t>АС-70, СШ-110 кВ АС-120, ТФЗМ-110 кВ ТТ-100/5 Днепропетровская  на ПС "Целинная"</t>
  </si>
  <si>
    <t>АС-120, СШ-110 кВ АС-95 на ПС "Днепропетровская"</t>
  </si>
  <si>
    <t>АС-240, СШ-110 кВ АС-240, ТТ-300/5 на ЭВ-110 кВ Новосельская и Балкашино, ТТ-300/5 ОМВ-110 кВ, ТТ-400/5 на ШСВ-110 кВ, ТФНД-110 кВ  ТТ-100/5  Шантобе правая, левая цепь, ТФНД-110 кВ ТТ-150/5 в стороу ПС "Тахтаброд"  на ПС "Веселовская"</t>
  </si>
  <si>
    <t>АС-120, СШ-110 кВ АС-95, ТТ-300/5 на СЭВ-110 кВ на ПС "Балкашино"</t>
  </si>
  <si>
    <t>АС-95, СШ-110 кВ АС-120, ТФНД-110 кВ ТТ-300/5 в сторону ПС "Зеренда", ТТ-300/5 на СЭВ-110 кВ, заградитель ВЧЗ-200 в сторону ПС "Зеренда" на ПС "Новоникольская"</t>
  </si>
  <si>
    <t>Загрузка ВЛ-110 кВ Аэропорт-Северная</t>
  </si>
  <si>
    <t>Загрузка ВЛ-110 кВ Достык-Северная</t>
  </si>
  <si>
    <t xml:space="preserve">КЛ-110кВ медный 630^2
АС-240
</t>
  </si>
  <si>
    <t xml:space="preserve">
4,387
8,76</t>
  </si>
  <si>
    <t xml:space="preserve">
1,3
3,39
11,4</t>
  </si>
  <si>
    <t>отпайка на ПС "Ильинка" от ВЛ-110 кВ Бытыс - Акмолинская</t>
  </si>
  <si>
    <t xml:space="preserve">
0,152
22,083</t>
  </si>
  <si>
    <t>АС-150, СШ-110 кВ АС-120, ТТ-300/5 в сторону ПС "Батыс" на ПС "Акмолинская"</t>
  </si>
  <si>
    <t>АС-150, СШ-110 кВ АС-95 на ПС "Ильинка"</t>
  </si>
  <si>
    <t>АС-95, СШ-110 кВ АС-120 на ПС "Новомарковка"</t>
  </si>
  <si>
    <t>АС-95, СШ-110 кВ АС-95 на ПС "Ерментау"</t>
  </si>
  <si>
    <t>АС-95, СШ-110 кВ АС-95, заградитель ЗВС-100 в сторону ПС "Ерейментау" на ПС "Белоярка"</t>
  </si>
  <si>
    <t>АС-95, СШ-110 кВ АС-180, ТФНД-110 кВ 200/5 на ШОМВ-110 кВ, ТТ-200/5 на МВ-110 кВ Жолымбет, Гидроузел, Ерейментау на ПС "Тургай"</t>
  </si>
  <si>
    <t>АС-95, СШ-110 кВ АС-120, ТФЗМ-110 кВ 300/5 в сторону ПС "Гидроузел" на ПС "Тургай"</t>
  </si>
  <si>
    <r>
      <t xml:space="preserve">
АС-95
</t>
    </r>
    <r>
      <rPr>
        <b/>
        <sz val="11"/>
        <color theme="1"/>
        <rFont val="Times New Roman"/>
        <family val="1"/>
        <charset val="204"/>
      </rPr>
      <t xml:space="preserve">
</t>
    </r>
  </si>
  <si>
    <t>АС-95, заградитель ВЧС-200 в сторону ПС "Алексеевка" на ПС "Журавлевка"</t>
  </si>
  <si>
    <t>АС-95, СШ-110 кВ АС-95 на ПС "Урюпинка"</t>
  </si>
  <si>
    <t>АС-95, СШ-110 кВ АС-150, ТТ-300/5 на ШОЭВ-110 кВ и ЭВ-110 кВ Журавлевка на ПС "Алексеевка"</t>
  </si>
  <si>
    <t>АС-120, СШ-110 кВ АС-240, ТФЗМ-110 кВ 300/5 в сторону ПС "Краснознаменка" и ТПС "Джалтырь", ТТ-300/5 на СЭВ-110 кВ на ПС "Урман"</t>
  </si>
  <si>
    <t>АС-95, СШ-110 кВ АС-95, ТТ-400/5 на СЭВ-110 кВ, заградитель ЗВС-200 в сторону ПС "Урман" и ПС "Кургальджино", ТФНД-110 кВ 300/5 в сторону ПС "Урман" на ПС "Краснознаменка"</t>
  </si>
  <si>
    <t>АС-95, СШ-110 кВ АС-95, ТТ-300/5 на СМВ-110 кВ, ТТ-300/5 на ЭВ-110 кВ Жантеке, Краснознаменка на ПС "Кургальджино"</t>
  </si>
  <si>
    <t>АС-120, СШ-110 кВ АС-120, заградитель ЗВС-200 в сторону ПС "Акмолинская" и ПС "Кургальджино", ТТ-300/5 на СЭВ-110 кВ на ПС "Жантеке"</t>
  </si>
  <si>
    <t>АС-120, СШ-110 кВ АС-120, ТТ-300/5 на ШОМВ-110 кВ и ЭВ-110 кВ Жантеке, Воздвиженка, Батыс на ПС "Акмолинская"</t>
  </si>
  <si>
    <t>АС-120, АЖ-120</t>
  </si>
  <si>
    <t xml:space="preserve">отпайка на ПС "Победа" от  ВЛ-110 кВ ЕГПП - Ейская                                          </t>
  </si>
  <si>
    <t>АС-70, СШ-110 кВ АСО-300 на ПС "Ейская"</t>
  </si>
  <si>
    <t>АС-185, СШ-110 кВ АС-185, ТТ-300/5 выносной в сторону ПС "Ейская", ТФНД-110 кВ ТТ-300/5 в сторону ПС "Пятигорская" 1, 2 цепь,  ТТ-200/5 выносной в сторону ПС "Сары Узень" 1, 2 цепь на ПС "Державинская".</t>
  </si>
  <si>
    <t xml:space="preserve">АС-185, СШ-110 кВ АС-185 на ПС "Пятигорская" </t>
  </si>
  <si>
    <t xml:space="preserve">
Переток мощности между ПС "Жолымбет"  и ПС "Шортанды"
</t>
  </si>
  <si>
    <t>АС-120, СШ-110 кВ АС-95 на ПС "Ильинка"</t>
  </si>
  <si>
    <t>Загрузка ВЛ-110 кВ Западная - Ильинка</t>
  </si>
  <si>
    <t>АС-95, СШ-110 кВ АС-120 на ПС "Заводская"</t>
  </si>
  <si>
    <t>АС-120, СШ-110 кВ АС-120 на ПС "Карамышевка"</t>
  </si>
  <si>
    <t>АС-120, на ПС "Макинск" ТТ-200/5 в сторону ПС "Карамышевка"</t>
  </si>
  <si>
    <t>Загрузка ВЛ-110 кВ Макинск - Никольская - Алексеевка</t>
  </si>
  <si>
    <t>АС-150, СШ-110 кВ АС-120 на ПС "Никольская"</t>
  </si>
  <si>
    <t>АС-120, СШ-110 кВ АС-150, ТТ-300/5 на ЭВ-110 кВ Макинск на ПС "Алексеевка"</t>
  </si>
  <si>
    <t>25,3
66,2</t>
  </si>
  <si>
    <t>25,3
18,2</t>
  </si>
  <si>
    <t>АС-95, СШ-110 кВ АС-120, ТФЗМ-110 кВ 300/5 в сторону ПС "Степная" на ПС "Искра"</t>
  </si>
  <si>
    <t>АС-120, СШ-110 кВ АС-150, ТТ-400/5 на ЭВ-110 кВ Степная на ПС "Жолымбет"</t>
  </si>
  <si>
    <t>2,46
5,906
2,19
1,884
2,8</t>
  </si>
  <si>
    <t>2,46
4,434
2,19</t>
  </si>
  <si>
    <t>АС-185, СШ-110 кВ АС-185 на ПС "Астана"</t>
  </si>
  <si>
    <t>АС-95, СШ-110 кВ АС-150 на ПС "ЧЛЗ"</t>
  </si>
  <si>
    <t>Загрузка ВЛ-110 кВ ТЭЦ--2  -  ИКИ  -Сороковая тяг.  -  Красный Яр цепь  левая, правая (двухцепная - при выводе одной цепи)</t>
  </si>
  <si>
    <t>АС-120, СШ-110 кВ АС-120 на ПС "Красный Яр"</t>
  </si>
  <si>
    <t>АС-120, ТТ-300/5 на СЭВ-110 кВ на ПС "Ново-Александровка"</t>
  </si>
  <si>
    <t>АС-185, СШ-110 кВ АС-70, ТФНД-110 кВ 300/5 в сторону ПС "Рождественка" на ПС "Вишневка"</t>
  </si>
  <si>
    <t>АС-120, СШ-110 кВ АС-185, ТТ-300/5 на СЭВ-110 кВ на ПС "Рождественка"</t>
  </si>
  <si>
    <t>АС-185, СШ-110 кВ АС-120 на ПС "Елизаветинка"</t>
  </si>
  <si>
    <t>АС-185, СШ-110 кВ АС-120 на ПС "Дамса"</t>
  </si>
  <si>
    <t>АС-185, СШ-110 кВ АС-120, ТТ-300/5 на ЭВ-110 кВ Елизаветинка на ПС "Шортанды"</t>
  </si>
  <si>
    <t>ВЛ-110 кВ ЦГПП - АТЭЦ-2 цепь левая, правая (двухцепная - при выводе одной цепи)</t>
  </si>
  <si>
    <t>АС-150, СШ-110 кВ АС-120, ТТ-300/5 в сторону ПС "Воздвиженка" на ПС "Акмолинская"</t>
  </si>
  <si>
    <t>АС-185, СШ-110 кВ АС-150, ТФЗМ-110 кВ 300/5 в сторону ЦГПП на ПС "Воздвиженка"</t>
  </si>
  <si>
    <t>АС-185, СШ-110 кВ АС-150, ТТ-400/5 на СЭВ-110 кВ на ПС "Талапкер"</t>
  </si>
  <si>
    <t>АС-120, СШ-110 кВ АС-120 на ПС "Петровка"</t>
  </si>
  <si>
    <t>Загрузка ВЛ-110 кВ АТЭЦ-2 - ЧЛЗ - Промзона - Городская - Астана цепь правая, левая (двухцепная - при выводе одной цепи)</t>
  </si>
  <si>
    <t>ВЛ-110 кВ ТЭЦ-2 - ЧЛЗ- Промзона - Городская - Астана цепь правая, левая (двухцепная - при выводе одной цепи)</t>
  </si>
  <si>
    <r>
      <t>АС-95, СШ-110 кВ АС-70 на ПС "Новосельская"</t>
    </r>
    <r>
      <rPr>
        <b/>
        <sz val="11"/>
        <rFont val="Times New Roman"/>
        <family val="1"/>
        <charset val="204"/>
      </rPr>
      <t xml:space="preserve">
</t>
    </r>
  </si>
  <si>
    <t>АС-240, СШ-110 кВ АС-70, заградитель ВЗ-600 в сторону АГПП и ПС "Веселовская", ТФНД-110 кВ ТТ-300/5 в сторону АГПП и ПС "Веселовская"  на ПС "Новосельская".</t>
  </si>
  <si>
    <t>4,6
17,1</t>
  </si>
  <si>
    <t xml:space="preserve">2АС-150
2АС-185 </t>
  </si>
  <si>
    <t>ВЛ-110 кВ Аэропорт-Северная</t>
  </si>
  <si>
    <t>ВЛ-110 кВ Достык-Северная</t>
  </si>
  <si>
    <t>Отпайка от ВЛ-110кВ Достык - Северная (не подключена)</t>
  </si>
  <si>
    <t>АС-120, СШ-110 кВ АС-70 на ПС "Вишневка"</t>
  </si>
  <si>
    <t>ВЭС "Голден Энерджи"</t>
  </si>
  <si>
    <t xml:space="preserve">Тургай-Ерментау </t>
  </si>
  <si>
    <t xml:space="preserve">Отпайкой на ВЭС "Голден Энерджи -25МВт" от ВЛ-110 кВ "Тургай - Ерментау" </t>
  </si>
  <si>
    <t xml:space="preserve">
1,9
32</t>
  </si>
  <si>
    <t>ЦГПП-Талапкер</t>
  </si>
  <si>
    <t>Талапкер-Воздвиженка</t>
  </si>
  <si>
    <t>Загрузка ВЛ-110 кВ ЦГПП - Талапкер - Воздвиженка - Акмолинская</t>
  </si>
  <si>
    <t>21,2
23,826</t>
  </si>
  <si>
    <t>АС-120, СШ-110 кВ АС-120, заградитель ЗВС-200 в сторону  ПС "Кургальджино", ТТ-300/5 на СЭВ-110 кВ на ПС "Сабунды"</t>
  </si>
  <si>
    <t>1.8</t>
  </si>
  <si>
    <t>ВЭС "Восток Ветер"</t>
  </si>
  <si>
    <t>Отпайкой на ВЭС "Восток Ветер" от ВЛ-110 кВ "Тургай - Фрунзе"  (ВЭС Восток Ветер 10 МВт + ВЭС Alcor Energy 4.95 МВт)</t>
  </si>
  <si>
    <t>32,7
245,72</t>
  </si>
  <si>
    <t>Загрузка ВЛ-110 кВ АО "АРЭК" на 17.01.2024 год.</t>
  </si>
  <si>
    <t xml:space="preserve">К ПС "Талапкер" ожидается подключение ВЭС - 50МВт ТУ-08-2024-00545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</si>
</sst>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10" fillId="3" borderId="0" xfId="0" applyFont="1" applyFill="1"/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10" fillId="2" borderId="0" xfId="0" applyFont="1" applyFill="1"/>
    <xf numFmtId="0" fontId="7" fillId="2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51"/>
  <sheetViews>
    <sheetView tabSelected="1" zoomScale="90" zoomScaleNormal="90" workbookViewId="0">
      <pane ySplit="5" topLeftCell="A6" activePane="bottomLeft" state="frozen"/>
      <selection pane="bottomLeft" activeCell="V144" sqref="V144"/>
    </sheetView>
  </sheetViews>
  <sheetFormatPr defaultRowHeight="15" x14ac:dyDescent="0.25"/>
  <cols>
    <col min="1" max="1" width="6.85546875" customWidth="1"/>
    <col min="2" max="2" width="19.7109375" customWidth="1"/>
    <col min="3" max="3" width="7.7109375" customWidth="1"/>
    <col min="4" max="4" width="7.5703125" customWidth="1"/>
    <col min="5" max="5" width="6.7109375" customWidth="1"/>
    <col min="6" max="6" width="12.42578125" customWidth="1"/>
    <col min="7" max="7" width="14.28515625" customWidth="1"/>
    <col min="8" max="8" width="10.140625" customWidth="1"/>
    <col min="9" max="9" width="16.5703125" customWidth="1"/>
    <col min="10" max="11" width="12.28515625" customWidth="1"/>
    <col min="12" max="12" width="15.140625" customWidth="1"/>
    <col min="13" max="13" width="10.5703125" customWidth="1"/>
    <col min="14" max="14" width="10.42578125" customWidth="1"/>
    <col min="15" max="15" width="14.85546875" customWidth="1"/>
    <col min="16" max="16" width="37" style="15" customWidth="1"/>
    <col min="17" max="17" width="11.85546875" customWidth="1"/>
    <col min="18" max="18" width="10.7109375" customWidth="1"/>
    <col min="19" max="19" width="9.42578125" customWidth="1"/>
    <col min="20" max="21" width="10.42578125" customWidth="1"/>
    <col min="22" max="22" width="9.140625" customWidth="1"/>
    <col min="23" max="23" width="10.85546875" customWidth="1"/>
    <col min="24" max="28" width="14.5703125" customWidth="1"/>
    <col min="29" max="29" width="19" customWidth="1"/>
  </cols>
  <sheetData>
    <row r="2" spans="1:48" ht="18.75" x14ac:dyDescent="0.25">
      <c r="A2" s="4"/>
      <c r="B2" s="100" t="s">
        <v>418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1"/>
      <c r="Y2" s="1"/>
      <c r="Z2" s="1"/>
      <c r="AA2" s="1"/>
      <c r="AB2" s="1"/>
      <c r="AC2" s="1"/>
      <c r="AD2" s="1"/>
    </row>
    <row r="3" spans="1:4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Q3" s="4"/>
      <c r="R3" s="4"/>
      <c r="S3" s="4"/>
      <c r="T3" s="4"/>
      <c r="U3" s="4"/>
      <c r="V3" s="4"/>
      <c r="W3" s="4"/>
      <c r="X3" s="4"/>
    </row>
    <row r="4" spans="1:48" s="2" customFormat="1" ht="85.5" customHeight="1" x14ac:dyDescent="0.25">
      <c r="A4" s="94" t="s">
        <v>10</v>
      </c>
      <c r="B4" s="94" t="s">
        <v>19</v>
      </c>
      <c r="C4" s="94" t="s">
        <v>2</v>
      </c>
      <c r="D4" s="94" t="s">
        <v>3</v>
      </c>
      <c r="E4" s="94" t="s">
        <v>4</v>
      </c>
      <c r="F4" s="94" t="s">
        <v>0</v>
      </c>
      <c r="G4" s="94" t="s">
        <v>7</v>
      </c>
      <c r="H4" s="94" t="s">
        <v>8</v>
      </c>
      <c r="I4" s="94" t="s">
        <v>1</v>
      </c>
      <c r="J4" s="94" t="s">
        <v>27</v>
      </c>
      <c r="K4" s="94" t="s">
        <v>26</v>
      </c>
      <c r="L4" s="94" t="s">
        <v>28</v>
      </c>
      <c r="M4" s="94" t="s">
        <v>15</v>
      </c>
      <c r="N4" s="94" t="s">
        <v>16</v>
      </c>
      <c r="O4" s="90" t="s">
        <v>17</v>
      </c>
      <c r="P4" s="96" t="s">
        <v>9</v>
      </c>
      <c r="Q4" s="90" t="s">
        <v>18</v>
      </c>
      <c r="R4" s="98" t="s">
        <v>20</v>
      </c>
      <c r="S4" s="99"/>
      <c r="T4" s="90" t="s">
        <v>21</v>
      </c>
      <c r="U4" s="90" t="s">
        <v>5</v>
      </c>
      <c r="V4" s="90" t="s">
        <v>6</v>
      </c>
      <c r="W4" s="90" t="s">
        <v>24</v>
      </c>
      <c r="X4" s="92" t="s">
        <v>25</v>
      </c>
    </row>
    <row r="5" spans="1:48" s="2" customFormat="1" ht="59.2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1"/>
      <c r="P5" s="97"/>
      <c r="Q5" s="91"/>
      <c r="R5" s="10" t="s">
        <v>22</v>
      </c>
      <c r="S5" s="10" t="s">
        <v>23</v>
      </c>
      <c r="T5" s="91"/>
      <c r="U5" s="91"/>
      <c r="V5" s="91"/>
      <c r="W5" s="91"/>
      <c r="X5" s="93"/>
    </row>
    <row r="6" spans="1:48" s="3" customFormat="1" x14ac:dyDescent="0.2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9">
        <v>15</v>
      </c>
      <c r="P6" s="14">
        <v>16</v>
      </c>
      <c r="Q6" s="9">
        <v>17</v>
      </c>
      <c r="R6" s="9">
        <v>18</v>
      </c>
      <c r="S6" s="9">
        <v>19</v>
      </c>
      <c r="T6" s="9">
        <v>20</v>
      </c>
      <c r="U6" s="9">
        <v>21</v>
      </c>
      <c r="V6" s="9">
        <v>22</v>
      </c>
      <c r="W6" s="9">
        <v>23</v>
      </c>
      <c r="X6" s="12">
        <v>24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5"/>
    </row>
    <row r="7" spans="1:48" s="2" customFormat="1" ht="34.5" customHeight="1" x14ac:dyDescent="0.25">
      <c r="A7" s="87" t="s">
        <v>34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</row>
    <row r="8" spans="1:48" s="23" customFormat="1" ht="93" customHeight="1" x14ac:dyDescent="0.25">
      <c r="A8" s="16" t="s">
        <v>11</v>
      </c>
      <c r="B8" s="17" t="s">
        <v>35</v>
      </c>
      <c r="C8" s="18"/>
      <c r="D8" s="18"/>
      <c r="E8" s="18"/>
      <c r="F8" s="18">
        <v>110</v>
      </c>
      <c r="G8" s="18"/>
      <c r="H8" s="18" t="s">
        <v>237</v>
      </c>
      <c r="I8" s="18">
        <v>12.4</v>
      </c>
      <c r="J8" s="18">
        <v>60</v>
      </c>
      <c r="K8" s="19">
        <f>J8/0.93</f>
        <v>64.516129032258064</v>
      </c>
      <c r="L8" s="18">
        <f>SUM(L9:L11)</f>
        <v>10.850000000000001</v>
      </c>
      <c r="M8" s="18">
        <f t="shared" ref="M8:O8" si="0">SUM(M9:M11)</f>
        <v>1.319</v>
      </c>
      <c r="N8" s="18">
        <f t="shared" si="0"/>
        <v>0</v>
      </c>
      <c r="O8" s="18">
        <f t="shared" si="0"/>
        <v>12.169</v>
      </c>
      <c r="P8" s="20" t="s">
        <v>242</v>
      </c>
      <c r="Q8" s="18"/>
      <c r="R8" s="18"/>
      <c r="S8" s="18"/>
      <c r="T8" s="18"/>
      <c r="U8" s="18"/>
      <c r="V8" s="103">
        <f>SUM(O8/K8*100)</f>
        <v>18.86195</v>
      </c>
      <c r="W8" s="18">
        <f>SUM(W9:W11)</f>
        <v>20.131</v>
      </c>
      <c r="X8" s="22"/>
    </row>
    <row r="9" spans="1:48" s="23" customFormat="1" ht="60" x14ac:dyDescent="0.25">
      <c r="A9" s="16" t="s">
        <v>12</v>
      </c>
      <c r="B9" s="24" t="s">
        <v>30</v>
      </c>
      <c r="C9" s="21">
        <v>16</v>
      </c>
      <c r="D9" s="21">
        <v>16</v>
      </c>
      <c r="E9" s="21"/>
      <c r="F9" s="21">
        <v>110</v>
      </c>
      <c r="G9" s="25" t="s">
        <v>33</v>
      </c>
      <c r="H9" s="25" t="s">
        <v>237</v>
      </c>
      <c r="I9" s="18">
        <v>5</v>
      </c>
      <c r="J9" s="21">
        <v>60</v>
      </c>
      <c r="K9" s="19">
        <f>J9/0.93</f>
        <v>64.516129032258064</v>
      </c>
      <c r="L9" s="21">
        <v>7.8</v>
      </c>
      <c r="M9" s="21">
        <v>1.044</v>
      </c>
      <c r="N9" s="26">
        <v>0</v>
      </c>
      <c r="O9" s="21">
        <f>SUM(L9:N9)</f>
        <v>8.8439999999999994</v>
      </c>
      <c r="P9" s="27" t="s">
        <v>326</v>
      </c>
      <c r="Q9" s="21">
        <f>MIN(C9:E9)</f>
        <v>16</v>
      </c>
      <c r="R9" s="21"/>
      <c r="S9" s="21"/>
      <c r="T9" s="21"/>
      <c r="U9" s="28">
        <f>SUM(O9-N9)/Q9*100</f>
        <v>55.274999999999999</v>
      </c>
      <c r="V9" s="28">
        <f>O9/K9*100+V10</f>
        <v>18.86195</v>
      </c>
      <c r="W9" s="21">
        <f>SUM(Q9-(O9-N9))</f>
        <v>7.1560000000000006</v>
      </c>
      <c r="X9" s="22"/>
    </row>
    <row r="10" spans="1:48" s="23" customFormat="1" ht="45" x14ac:dyDescent="0.25">
      <c r="A10" s="16" t="s">
        <v>13</v>
      </c>
      <c r="B10" s="24" t="s">
        <v>238</v>
      </c>
      <c r="C10" s="21">
        <v>6.3</v>
      </c>
      <c r="D10" s="21">
        <v>6.3</v>
      </c>
      <c r="E10" s="21"/>
      <c r="F10" s="18">
        <v>110</v>
      </c>
      <c r="G10" s="27" t="s">
        <v>239</v>
      </c>
      <c r="H10" s="25" t="s">
        <v>237</v>
      </c>
      <c r="I10" s="18">
        <v>5.2</v>
      </c>
      <c r="J10" s="18">
        <v>60</v>
      </c>
      <c r="K10" s="19">
        <f>J10/0.93</f>
        <v>64.516129032258064</v>
      </c>
      <c r="L10" s="21">
        <v>0.6</v>
      </c>
      <c r="M10" s="21">
        <v>1.9E-2</v>
      </c>
      <c r="N10" s="26">
        <v>0</v>
      </c>
      <c r="O10" s="21">
        <f>SUM(L10:N10)</f>
        <v>0.61899999999999999</v>
      </c>
      <c r="P10" s="27" t="s">
        <v>325</v>
      </c>
      <c r="Q10" s="21">
        <f>MIN(C10:E10)</f>
        <v>6.3</v>
      </c>
      <c r="R10" s="21"/>
      <c r="S10" s="21"/>
      <c r="T10" s="21"/>
      <c r="U10" s="28">
        <f t="shared" ref="U10:U11" si="1">SUM(O10-N10)/Q10*100</f>
        <v>9.825396825396826</v>
      </c>
      <c r="V10" s="28">
        <f>O10/K10*100+V11</f>
        <v>5.1537500000000014</v>
      </c>
      <c r="W10" s="21">
        <f t="shared" ref="W10:W11" si="2">SUM(Q10-(O10-N10))</f>
        <v>5.681</v>
      </c>
      <c r="X10" s="22"/>
    </row>
    <row r="11" spans="1:48" s="23" customFormat="1" ht="45" x14ac:dyDescent="0.25">
      <c r="A11" s="16" t="s">
        <v>14</v>
      </c>
      <c r="B11" s="24" t="s">
        <v>29</v>
      </c>
      <c r="C11" s="21">
        <v>10</v>
      </c>
      <c r="D11" s="21">
        <v>10</v>
      </c>
      <c r="E11" s="21"/>
      <c r="F11" s="21">
        <v>110</v>
      </c>
      <c r="G11" s="27" t="s">
        <v>32</v>
      </c>
      <c r="H11" s="18" t="s">
        <v>237</v>
      </c>
      <c r="I11" s="18">
        <v>2.2000000000000002</v>
      </c>
      <c r="J11" s="21">
        <v>60</v>
      </c>
      <c r="K11" s="19">
        <f t="shared" ref="K11" si="3">J11/0.93</f>
        <v>64.516129032258064</v>
      </c>
      <c r="L11" s="21">
        <v>2.4500000000000002</v>
      </c>
      <c r="M11" s="21">
        <v>0.25600000000000001</v>
      </c>
      <c r="N11" s="21">
        <v>0</v>
      </c>
      <c r="O11" s="21">
        <f>SUM(L11:N11)</f>
        <v>2.7060000000000004</v>
      </c>
      <c r="P11" s="27" t="s">
        <v>324</v>
      </c>
      <c r="Q11" s="21">
        <f>MIN(C11:E11)</f>
        <v>10</v>
      </c>
      <c r="R11" s="21"/>
      <c r="S11" s="21"/>
      <c r="T11" s="21"/>
      <c r="U11" s="28">
        <f t="shared" si="1"/>
        <v>27.060000000000006</v>
      </c>
      <c r="V11" s="28">
        <f>O11/K11*100</f>
        <v>4.194300000000001</v>
      </c>
      <c r="W11" s="21">
        <f t="shared" si="2"/>
        <v>7.2939999999999996</v>
      </c>
      <c r="X11" s="22"/>
    </row>
    <row r="12" spans="1:48" s="2" customFormat="1" ht="34.5" customHeight="1" x14ac:dyDescent="0.25">
      <c r="A12" s="87" t="s">
        <v>327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</row>
    <row r="13" spans="1:48" s="23" customFormat="1" ht="135" x14ac:dyDescent="0.25">
      <c r="A13" s="16" t="s">
        <v>11</v>
      </c>
      <c r="B13" s="17" t="s">
        <v>328</v>
      </c>
      <c r="C13" s="18"/>
      <c r="D13" s="18"/>
      <c r="E13" s="18"/>
      <c r="F13" s="18">
        <v>110</v>
      </c>
      <c r="G13" s="18"/>
      <c r="H13" s="29" t="s">
        <v>241</v>
      </c>
      <c r="I13" s="18" t="s">
        <v>240</v>
      </c>
      <c r="J13" s="18">
        <v>48</v>
      </c>
      <c r="K13" s="19">
        <f>J13/0.93</f>
        <v>51.612903225806448</v>
      </c>
      <c r="L13" s="18">
        <f>SUM(L14:L18)</f>
        <v>3.3329999999999997</v>
      </c>
      <c r="M13" s="18">
        <f t="shared" ref="M13:O13" si="4">SUM(M14:M18)</f>
        <v>0.16400000000000001</v>
      </c>
      <c r="N13" s="18">
        <f t="shared" si="4"/>
        <v>0</v>
      </c>
      <c r="O13" s="18">
        <f t="shared" si="4"/>
        <v>3.4969999999999999</v>
      </c>
      <c r="P13" s="20" t="s">
        <v>243</v>
      </c>
      <c r="Q13" s="18"/>
      <c r="R13" s="18"/>
      <c r="S13" s="18"/>
      <c r="T13" s="18"/>
      <c r="U13" s="18"/>
      <c r="V13" s="103">
        <f>SUM(O13/K13*100)</f>
        <v>6.7754375000000007</v>
      </c>
      <c r="W13" s="18">
        <f>SUM(W14:W18)</f>
        <v>18.902999999999999</v>
      </c>
      <c r="X13" s="22"/>
    </row>
    <row r="14" spans="1:48" s="23" customFormat="1" ht="60" x14ac:dyDescent="0.25">
      <c r="A14" s="16" t="s">
        <v>12</v>
      </c>
      <c r="B14" s="20" t="s">
        <v>38</v>
      </c>
      <c r="C14" s="21"/>
      <c r="D14" s="21">
        <v>6.3</v>
      </c>
      <c r="E14" s="21">
        <v>1</v>
      </c>
      <c r="F14" s="21">
        <v>110</v>
      </c>
      <c r="G14" s="30" t="s">
        <v>53</v>
      </c>
      <c r="H14" s="18" t="s">
        <v>43</v>
      </c>
      <c r="I14" s="18">
        <v>21.45</v>
      </c>
      <c r="J14" s="21">
        <v>48</v>
      </c>
      <c r="K14" s="19">
        <f t="shared" ref="K14:K18" si="5">J14/0.93</f>
        <v>51.612903225806448</v>
      </c>
      <c r="L14" s="21">
        <v>0.41</v>
      </c>
      <c r="M14" s="21">
        <v>0</v>
      </c>
      <c r="N14" s="21">
        <v>0</v>
      </c>
      <c r="O14" s="21">
        <f>SUM(L14:N14)</f>
        <v>0.41</v>
      </c>
      <c r="P14" s="27" t="s">
        <v>329</v>
      </c>
      <c r="Q14" s="21">
        <f t="shared" ref="Q14:Q18" si="6">MIN(C14:E14)</f>
        <v>1</v>
      </c>
      <c r="R14" s="21"/>
      <c r="S14" s="21"/>
      <c r="T14" s="21"/>
      <c r="U14" s="28">
        <f>SUM(O14-N14)/Q14*100</f>
        <v>41</v>
      </c>
      <c r="V14" s="28">
        <f>O14/K14*100+V15</f>
        <v>6.5014196428571429</v>
      </c>
      <c r="W14" s="21">
        <f>SUM(Q14-(O14-N14))</f>
        <v>0.59000000000000008</v>
      </c>
      <c r="X14" s="22"/>
    </row>
    <row r="15" spans="1:48" s="23" customFormat="1" ht="60" x14ac:dyDescent="0.25">
      <c r="A15" s="16" t="s">
        <v>13</v>
      </c>
      <c r="B15" s="20" t="s">
        <v>39</v>
      </c>
      <c r="C15" s="21">
        <v>6.3</v>
      </c>
      <c r="D15" s="21">
        <v>6.3</v>
      </c>
      <c r="E15" s="21"/>
      <c r="F15" s="18">
        <v>110</v>
      </c>
      <c r="G15" s="31" t="s">
        <v>52</v>
      </c>
      <c r="H15" s="18" t="s">
        <v>43</v>
      </c>
      <c r="I15" s="18">
        <v>33.71</v>
      </c>
      <c r="J15" s="21">
        <v>48</v>
      </c>
      <c r="K15" s="19">
        <f t="shared" si="5"/>
        <v>51.612903225806448</v>
      </c>
      <c r="L15" s="21">
        <v>0.33300000000000002</v>
      </c>
      <c r="M15" s="21">
        <v>0</v>
      </c>
      <c r="N15" s="26">
        <v>0</v>
      </c>
      <c r="O15" s="21">
        <f t="shared" ref="O15:O18" si="7">SUM(L15:N15)</f>
        <v>0.33300000000000002</v>
      </c>
      <c r="P15" s="27" t="s">
        <v>330</v>
      </c>
      <c r="Q15" s="21">
        <f t="shared" si="6"/>
        <v>6.3</v>
      </c>
      <c r="R15" s="21"/>
      <c r="S15" s="21"/>
      <c r="T15" s="21"/>
      <c r="U15" s="28">
        <f t="shared" ref="U15:U18" si="8">SUM(O15-N15)/Q15*100</f>
        <v>5.2857142857142856</v>
      </c>
      <c r="V15" s="28">
        <f>O15/K15*100+V16</f>
        <v>5.7070446428571433</v>
      </c>
      <c r="W15" s="21">
        <f t="shared" ref="W15:W18" si="9">SUM(Q15-(O15-N15))</f>
        <v>5.9669999999999996</v>
      </c>
      <c r="X15" s="22"/>
    </row>
    <row r="16" spans="1:48" s="23" customFormat="1" ht="60" x14ac:dyDescent="0.25">
      <c r="A16" s="16" t="s">
        <v>14</v>
      </c>
      <c r="B16" s="20" t="s">
        <v>40</v>
      </c>
      <c r="C16" s="21">
        <v>2.5</v>
      </c>
      <c r="D16" s="21">
        <v>6.3</v>
      </c>
      <c r="E16" s="21"/>
      <c r="F16" s="21">
        <v>110</v>
      </c>
      <c r="G16" s="31" t="s">
        <v>51</v>
      </c>
      <c r="H16" s="18" t="s">
        <v>43</v>
      </c>
      <c r="I16" s="18">
        <v>26.99</v>
      </c>
      <c r="J16" s="21">
        <v>48</v>
      </c>
      <c r="K16" s="19">
        <f t="shared" si="5"/>
        <v>51.612903225806448</v>
      </c>
      <c r="L16" s="21">
        <v>0.6</v>
      </c>
      <c r="M16" s="21">
        <v>2E-3</v>
      </c>
      <c r="N16" s="26">
        <v>0</v>
      </c>
      <c r="O16" s="21">
        <f t="shared" si="7"/>
        <v>0.60199999999999998</v>
      </c>
      <c r="P16" s="27" t="s">
        <v>331</v>
      </c>
      <c r="Q16" s="21">
        <f t="shared" si="6"/>
        <v>2.5</v>
      </c>
      <c r="R16" s="21"/>
      <c r="S16" s="21"/>
      <c r="T16" s="21"/>
      <c r="U16" s="28">
        <f t="shared" si="8"/>
        <v>24.08</v>
      </c>
      <c r="V16" s="28">
        <f>O16/K16*100+V17</f>
        <v>5.0618571428571428</v>
      </c>
      <c r="W16" s="21">
        <f t="shared" si="9"/>
        <v>1.8980000000000001</v>
      </c>
      <c r="X16" s="22"/>
    </row>
    <row r="17" spans="1:24" s="23" customFormat="1" ht="45" x14ac:dyDescent="0.25">
      <c r="A17" s="16" t="s">
        <v>36</v>
      </c>
      <c r="B17" s="20" t="s">
        <v>41</v>
      </c>
      <c r="C17" s="21"/>
      <c r="D17" s="21">
        <v>6.3</v>
      </c>
      <c r="E17" s="21">
        <v>10</v>
      </c>
      <c r="F17" s="18">
        <v>110</v>
      </c>
      <c r="G17" s="31" t="s">
        <v>50</v>
      </c>
      <c r="H17" s="25" t="s">
        <v>45</v>
      </c>
      <c r="I17" s="18" t="s">
        <v>47</v>
      </c>
      <c r="J17" s="18">
        <v>48</v>
      </c>
      <c r="K17" s="19">
        <f t="shared" si="5"/>
        <v>51.612903225806448</v>
      </c>
      <c r="L17" s="21">
        <v>1.64</v>
      </c>
      <c r="M17" s="21">
        <v>6.2E-2</v>
      </c>
      <c r="N17" s="26">
        <v>0</v>
      </c>
      <c r="O17" s="21">
        <f t="shared" si="7"/>
        <v>1.702</v>
      </c>
      <c r="P17" s="27" t="s">
        <v>332</v>
      </c>
      <c r="Q17" s="21">
        <f t="shared" si="6"/>
        <v>6.3</v>
      </c>
      <c r="R17" s="21"/>
      <c r="S17" s="21"/>
      <c r="T17" s="21"/>
      <c r="U17" s="28">
        <f t="shared" si="8"/>
        <v>27.015873015873016</v>
      </c>
      <c r="V17" s="28">
        <f>O17/K17*100+V18</f>
        <v>3.8954821428571429</v>
      </c>
      <c r="W17" s="21">
        <f t="shared" si="9"/>
        <v>4.5979999999999999</v>
      </c>
      <c r="X17" s="22"/>
    </row>
    <row r="18" spans="1:24" s="23" customFormat="1" ht="45" x14ac:dyDescent="0.25">
      <c r="A18" s="16" t="s">
        <v>37</v>
      </c>
      <c r="B18" s="20" t="s">
        <v>42</v>
      </c>
      <c r="C18" s="21">
        <v>6.3</v>
      </c>
      <c r="D18" s="21"/>
      <c r="E18" s="21"/>
      <c r="F18" s="21">
        <v>110</v>
      </c>
      <c r="G18" s="31" t="s">
        <v>49</v>
      </c>
      <c r="H18" s="25" t="s">
        <v>46</v>
      </c>
      <c r="I18" s="18" t="s">
        <v>48</v>
      </c>
      <c r="J18" s="21">
        <v>70</v>
      </c>
      <c r="K18" s="19">
        <f t="shared" si="5"/>
        <v>75.268817204301072</v>
      </c>
      <c r="L18" s="21">
        <v>0.35</v>
      </c>
      <c r="M18" s="21">
        <v>0.1</v>
      </c>
      <c r="N18" s="26">
        <v>0</v>
      </c>
      <c r="O18" s="21">
        <f t="shared" si="7"/>
        <v>0.44999999999999996</v>
      </c>
      <c r="P18" s="27" t="s">
        <v>333</v>
      </c>
      <c r="Q18" s="21">
        <f t="shared" si="6"/>
        <v>6.3</v>
      </c>
      <c r="R18" s="21"/>
      <c r="S18" s="21"/>
      <c r="T18" s="21"/>
      <c r="U18" s="28">
        <f t="shared" si="8"/>
        <v>7.1428571428571423</v>
      </c>
      <c r="V18" s="28">
        <f>O18/K18*100</f>
        <v>0.59785714285714286</v>
      </c>
      <c r="W18" s="21">
        <f t="shared" si="9"/>
        <v>5.85</v>
      </c>
      <c r="X18" s="22"/>
    </row>
    <row r="19" spans="1:24" s="2" customFormat="1" ht="34.5" customHeight="1" x14ac:dyDescent="0.25">
      <c r="A19" s="87" t="s">
        <v>54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</row>
    <row r="20" spans="1:24" s="23" customFormat="1" ht="90" x14ac:dyDescent="0.25">
      <c r="A20" s="16" t="s">
        <v>11</v>
      </c>
      <c r="B20" s="17" t="s">
        <v>55</v>
      </c>
      <c r="C20" s="18"/>
      <c r="D20" s="18"/>
      <c r="E20" s="18"/>
      <c r="F20" s="18">
        <v>110</v>
      </c>
      <c r="G20" s="18"/>
      <c r="H20" s="18" t="s">
        <v>247</v>
      </c>
      <c r="I20" s="18" t="s">
        <v>248</v>
      </c>
      <c r="J20" s="18">
        <v>60</v>
      </c>
      <c r="K20" s="19">
        <f>J20/0.93</f>
        <v>64.516129032258064</v>
      </c>
      <c r="L20" s="18">
        <f>SUM(L21:L25)</f>
        <v>8.9700000000000006</v>
      </c>
      <c r="M20" s="18">
        <f>SUM(M21:M25)</f>
        <v>0.38600000000000001</v>
      </c>
      <c r="N20" s="18">
        <f>SUM(N21:N25)</f>
        <v>0</v>
      </c>
      <c r="O20" s="18">
        <f>SUM(O21:O25)</f>
        <v>9.3559999999999999</v>
      </c>
      <c r="P20" s="60" t="s">
        <v>397</v>
      </c>
      <c r="Q20" s="18"/>
      <c r="R20" s="18"/>
      <c r="S20" s="18"/>
      <c r="T20" s="18"/>
      <c r="U20" s="18"/>
      <c r="V20" s="103">
        <f>SUM(O20/K20*100)</f>
        <v>14.501800000000001</v>
      </c>
      <c r="W20" s="18">
        <f>SUM(W21:W25)</f>
        <v>39.143999999999998</v>
      </c>
      <c r="X20" s="22"/>
    </row>
    <row r="21" spans="1:24" s="23" customFormat="1" ht="75" x14ac:dyDescent="0.25">
      <c r="A21" s="16" t="s">
        <v>12</v>
      </c>
      <c r="B21" s="20" t="s">
        <v>66</v>
      </c>
      <c r="C21" s="21">
        <v>10</v>
      </c>
      <c r="D21" s="21">
        <v>10</v>
      </c>
      <c r="E21" s="21"/>
      <c r="F21" s="21">
        <v>110</v>
      </c>
      <c r="G21" s="30" t="s">
        <v>61</v>
      </c>
      <c r="H21" s="18" t="s">
        <v>56</v>
      </c>
      <c r="I21" s="18">
        <v>31.15</v>
      </c>
      <c r="J21" s="21">
        <v>110</v>
      </c>
      <c r="K21" s="19">
        <f t="shared" ref="K21:K25" si="10">J21/0.93</f>
        <v>118.27956989247311</v>
      </c>
      <c r="L21" s="21">
        <v>0.56000000000000005</v>
      </c>
      <c r="M21" s="21">
        <v>2.1999999999999999E-2</v>
      </c>
      <c r="N21" s="21">
        <v>0</v>
      </c>
      <c r="O21" s="21">
        <f>SUM(L21:N21)</f>
        <v>0.58200000000000007</v>
      </c>
      <c r="P21" s="64" t="s">
        <v>398</v>
      </c>
      <c r="Q21" s="21">
        <f>MIN(C21:E21)</f>
        <v>10</v>
      </c>
      <c r="R21" s="21"/>
      <c r="S21" s="21"/>
      <c r="T21" s="21"/>
      <c r="U21" s="28">
        <f>SUM(O21-N21)/Q21*100</f>
        <v>5.8200000000000012</v>
      </c>
      <c r="V21" s="28">
        <f>O21/K21*100+V22</f>
        <v>12.9244737012987</v>
      </c>
      <c r="W21" s="21">
        <f>SUM(Q21-(O21-N21))</f>
        <v>9.4179999999999993</v>
      </c>
      <c r="X21" s="22"/>
    </row>
    <row r="22" spans="1:24" s="23" customFormat="1" ht="105" x14ac:dyDescent="0.25">
      <c r="A22" s="16" t="s">
        <v>13</v>
      </c>
      <c r="B22" s="20" t="s">
        <v>65</v>
      </c>
      <c r="C22" s="21">
        <v>10</v>
      </c>
      <c r="D22" s="21">
        <v>10</v>
      </c>
      <c r="E22" s="21"/>
      <c r="F22" s="18">
        <v>110</v>
      </c>
      <c r="G22" s="31" t="s">
        <v>60</v>
      </c>
      <c r="H22" s="18" t="s">
        <v>56</v>
      </c>
      <c r="I22" s="18">
        <v>32</v>
      </c>
      <c r="J22" s="21">
        <v>110</v>
      </c>
      <c r="K22" s="19">
        <f t="shared" si="10"/>
        <v>118.27956989247311</v>
      </c>
      <c r="L22" s="21">
        <v>0.58599999999999997</v>
      </c>
      <c r="M22" s="21">
        <v>3.5999999999999997E-2</v>
      </c>
      <c r="N22" s="26">
        <v>0</v>
      </c>
      <c r="O22" s="21">
        <f t="shared" ref="O22:O25" si="11">SUM(L22:N22)</f>
        <v>0.622</v>
      </c>
      <c r="P22" s="27" t="s">
        <v>334</v>
      </c>
      <c r="Q22" s="21">
        <f t="shared" ref="Q22:Q25" si="12">MIN(C22:E22)</f>
        <v>10</v>
      </c>
      <c r="R22" s="21"/>
      <c r="S22" s="21"/>
      <c r="T22" s="21"/>
      <c r="U22" s="28">
        <f t="shared" ref="U22:U25" si="13">SUM(O22-N22)/Q22*100</f>
        <v>6.22</v>
      </c>
      <c r="V22" s="28">
        <f>O22/K22*100+V23</f>
        <v>12.432419155844155</v>
      </c>
      <c r="W22" s="21">
        <f t="shared" ref="W22:W25" si="14">SUM(Q22-(O22-N22))</f>
        <v>9.3780000000000001</v>
      </c>
      <c r="X22" s="22"/>
    </row>
    <row r="23" spans="1:24" s="23" customFormat="1" ht="45" x14ac:dyDescent="0.25">
      <c r="A23" s="16" t="s">
        <v>14</v>
      </c>
      <c r="B23" s="20" t="s">
        <v>64</v>
      </c>
      <c r="C23" s="21">
        <v>16</v>
      </c>
      <c r="D23" s="21">
        <v>16</v>
      </c>
      <c r="E23" s="21"/>
      <c r="F23" s="21">
        <v>110</v>
      </c>
      <c r="G23" s="31" t="s">
        <v>244</v>
      </c>
      <c r="H23" s="18" t="s">
        <v>246</v>
      </c>
      <c r="I23" s="18">
        <v>18</v>
      </c>
      <c r="J23" s="21">
        <v>48</v>
      </c>
      <c r="K23" s="19">
        <f t="shared" si="10"/>
        <v>51.612903225806448</v>
      </c>
      <c r="L23" s="21">
        <v>1.6659999999999999</v>
      </c>
      <c r="M23" s="21">
        <v>0</v>
      </c>
      <c r="N23" s="26">
        <v>0</v>
      </c>
      <c r="O23" s="21">
        <f t="shared" si="11"/>
        <v>1.6659999999999999</v>
      </c>
      <c r="P23" s="27" t="s">
        <v>43</v>
      </c>
      <c r="Q23" s="21">
        <f t="shared" si="12"/>
        <v>16</v>
      </c>
      <c r="R23" s="21"/>
      <c r="S23" s="21"/>
      <c r="T23" s="21"/>
      <c r="U23" s="28">
        <f t="shared" si="13"/>
        <v>10.4125</v>
      </c>
      <c r="V23" s="28">
        <f>O23/K23*100+V24</f>
        <v>11.906546428571428</v>
      </c>
      <c r="W23" s="21">
        <f t="shared" si="14"/>
        <v>14.334</v>
      </c>
      <c r="X23" s="22"/>
    </row>
    <row r="24" spans="1:24" s="23" customFormat="1" ht="30" x14ac:dyDescent="0.25">
      <c r="A24" s="16" t="s">
        <v>36</v>
      </c>
      <c r="B24" s="20" t="s">
        <v>63</v>
      </c>
      <c r="C24" s="21">
        <v>10</v>
      </c>
      <c r="D24" s="21">
        <v>10</v>
      </c>
      <c r="E24" s="21"/>
      <c r="F24" s="18">
        <v>110</v>
      </c>
      <c r="G24" s="32" t="s">
        <v>245</v>
      </c>
      <c r="H24" s="25" t="s">
        <v>44</v>
      </c>
      <c r="I24" s="18">
        <v>32.5</v>
      </c>
      <c r="J24" s="18">
        <v>70</v>
      </c>
      <c r="K24" s="19">
        <f t="shared" si="10"/>
        <v>75.268817204301072</v>
      </c>
      <c r="L24" s="21">
        <v>5.8890000000000002</v>
      </c>
      <c r="M24" s="21">
        <v>0.31900000000000001</v>
      </c>
      <c r="N24" s="26">
        <v>0</v>
      </c>
      <c r="O24" s="21">
        <f t="shared" si="11"/>
        <v>6.2080000000000002</v>
      </c>
      <c r="P24" s="27" t="s">
        <v>335</v>
      </c>
      <c r="Q24" s="21">
        <f t="shared" si="12"/>
        <v>10</v>
      </c>
      <c r="R24" s="21"/>
      <c r="S24" s="21"/>
      <c r="T24" s="21"/>
      <c r="U24" s="28">
        <f t="shared" si="13"/>
        <v>62.08</v>
      </c>
      <c r="V24" s="28">
        <f>O24/K24*100+V25</f>
        <v>8.6786714285714286</v>
      </c>
      <c r="W24" s="21">
        <f t="shared" si="14"/>
        <v>3.7919999999999998</v>
      </c>
      <c r="X24" s="22"/>
    </row>
    <row r="25" spans="1:24" s="23" customFormat="1" ht="75" x14ac:dyDescent="0.25">
      <c r="A25" s="16" t="s">
        <v>37</v>
      </c>
      <c r="B25" s="20" t="s">
        <v>62</v>
      </c>
      <c r="C25" s="21">
        <v>6.3</v>
      </c>
      <c r="D25" s="21">
        <v>2.5</v>
      </c>
      <c r="E25" s="21"/>
      <c r="F25" s="21">
        <v>110</v>
      </c>
      <c r="G25" s="31" t="s">
        <v>59</v>
      </c>
      <c r="H25" s="25" t="s">
        <v>57</v>
      </c>
      <c r="I25" s="18" t="s">
        <v>58</v>
      </c>
      <c r="J25" s="21">
        <v>60</v>
      </c>
      <c r="K25" s="19">
        <f t="shared" si="10"/>
        <v>64.516129032258064</v>
      </c>
      <c r="L25" s="21">
        <v>0.26900000000000002</v>
      </c>
      <c r="M25" s="21">
        <v>8.9999999999999993E-3</v>
      </c>
      <c r="N25" s="83">
        <v>0</v>
      </c>
      <c r="O25" s="21">
        <f t="shared" si="11"/>
        <v>0.27800000000000002</v>
      </c>
      <c r="P25" s="27" t="s">
        <v>336</v>
      </c>
      <c r="Q25" s="21">
        <f t="shared" si="12"/>
        <v>2.5</v>
      </c>
      <c r="R25" s="21"/>
      <c r="S25" s="21"/>
      <c r="T25" s="21"/>
      <c r="U25" s="28">
        <f t="shared" si="13"/>
        <v>11.120000000000001</v>
      </c>
      <c r="V25" s="28">
        <f>O25/K25*100</f>
        <v>0.43090000000000006</v>
      </c>
      <c r="W25" s="21">
        <f t="shared" si="14"/>
        <v>2.222</v>
      </c>
      <c r="X25" s="22"/>
    </row>
    <row r="26" spans="1:24" s="2" customFormat="1" ht="34.5" customHeight="1" x14ac:dyDescent="0.25">
      <c r="A26" s="87" t="s">
        <v>337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</row>
    <row r="27" spans="1:24" s="23" customFormat="1" ht="81" customHeight="1" x14ac:dyDescent="0.25">
      <c r="A27" s="16" t="s">
        <v>11</v>
      </c>
      <c r="B27" s="17" t="s">
        <v>401</v>
      </c>
      <c r="C27" s="18"/>
      <c r="D27" s="18"/>
      <c r="E27" s="18"/>
      <c r="F27" s="18">
        <v>110</v>
      </c>
      <c r="G27" s="18"/>
      <c r="H27" s="18" t="s">
        <v>339</v>
      </c>
      <c r="I27" s="18" t="s">
        <v>340</v>
      </c>
      <c r="J27" s="18">
        <v>110</v>
      </c>
      <c r="K27" s="19">
        <f>J27/0.93</f>
        <v>118.27956989247311</v>
      </c>
      <c r="L27" s="18">
        <f>SUM(L28:L29)</f>
        <v>30.759999999999998</v>
      </c>
      <c r="M27" s="18">
        <f>SUM(M28:M29)</f>
        <v>55.024000000000001</v>
      </c>
      <c r="N27" s="18">
        <f>SUM(N28:N29)</f>
        <v>0</v>
      </c>
      <c r="O27" s="18">
        <f>SUM(O28:O29)</f>
        <v>85.783999999999992</v>
      </c>
      <c r="P27" s="20" t="s">
        <v>56</v>
      </c>
      <c r="Q27" s="18"/>
      <c r="R27" s="18"/>
      <c r="S27" s="18"/>
      <c r="T27" s="18"/>
      <c r="U27" s="18"/>
      <c r="V27" s="103">
        <f>SUM(O27/K27*100)</f>
        <v>72.526472727272733</v>
      </c>
      <c r="W27" s="18">
        <f>SUM(W28:W29)</f>
        <v>-5.7839999999999989</v>
      </c>
      <c r="X27" s="22"/>
    </row>
    <row r="28" spans="1:24" s="40" customFormat="1" ht="81" customHeight="1" x14ac:dyDescent="0.25">
      <c r="A28" s="33" t="s">
        <v>12</v>
      </c>
      <c r="B28" s="37" t="s">
        <v>152</v>
      </c>
      <c r="C28" s="38">
        <v>40</v>
      </c>
      <c r="D28" s="38">
        <v>40</v>
      </c>
      <c r="E28" s="38"/>
      <c r="F28" s="38">
        <v>110</v>
      </c>
      <c r="G28" s="37" t="s">
        <v>153</v>
      </c>
      <c r="H28" s="35" t="s">
        <v>251</v>
      </c>
      <c r="I28" s="41" t="s">
        <v>252</v>
      </c>
      <c r="J28" s="38">
        <v>110</v>
      </c>
      <c r="K28" s="36">
        <f t="shared" ref="K28:K29" si="15">J28/0.93</f>
        <v>118.27956989247311</v>
      </c>
      <c r="L28" s="38">
        <v>24.56</v>
      </c>
      <c r="M28" s="38">
        <v>35.912999999999997</v>
      </c>
      <c r="N28" s="38">
        <v>0</v>
      </c>
      <c r="O28" s="38">
        <f>SUM(L28:N28)</f>
        <v>60.472999999999999</v>
      </c>
      <c r="P28" s="37" t="s">
        <v>56</v>
      </c>
      <c r="Q28" s="38">
        <f>MIN(C28:E28)</f>
        <v>40</v>
      </c>
      <c r="R28" s="38"/>
      <c r="S28" s="38"/>
      <c r="T28" s="38"/>
      <c r="U28" s="42">
        <f>SUM(O28-N28)/Q28*100</f>
        <v>151.1825</v>
      </c>
      <c r="V28" s="42">
        <f>O28/K28*100+V29</f>
        <v>72.526472727272733</v>
      </c>
      <c r="W28" s="38">
        <f>SUM(Q28-(O28-N28))</f>
        <v>-20.472999999999999</v>
      </c>
      <c r="X28" s="39"/>
    </row>
    <row r="29" spans="1:24" s="23" customFormat="1" ht="78" customHeight="1" x14ac:dyDescent="0.25">
      <c r="A29" s="16" t="s">
        <v>13</v>
      </c>
      <c r="B29" s="20" t="s">
        <v>249</v>
      </c>
      <c r="C29" s="21">
        <v>40</v>
      </c>
      <c r="D29" s="21">
        <v>40</v>
      </c>
      <c r="E29" s="21"/>
      <c r="F29" s="18">
        <v>110</v>
      </c>
      <c r="G29" s="30" t="s">
        <v>154</v>
      </c>
      <c r="H29" s="18" t="s">
        <v>56</v>
      </c>
      <c r="I29" s="18">
        <v>1.79</v>
      </c>
      <c r="J29" s="21">
        <v>110</v>
      </c>
      <c r="K29" s="19">
        <f t="shared" si="15"/>
        <v>118.27956989247311</v>
      </c>
      <c r="L29" s="21">
        <v>6.2</v>
      </c>
      <c r="M29" s="21">
        <v>19.111000000000001</v>
      </c>
      <c r="N29" s="26">
        <v>0</v>
      </c>
      <c r="O29" s="21">
        <f t="shared" ref="O29" si="16">SUM(L29:N29)</f>
        <v>25.311</v>
      </c>
      <c r="P29" s="20" t="s">
        <v>56</v>
      </c>
      <c r="Q29" s="21">
        <f t="shared" ref="Q29" si="17">MIN(C29:E29)</f>
        <v>40</v>
      </c>
      <c r="R29" s="21"/>
      <c r="S29" s="21"/>
      <c r="T29" s="21"/>
      <c r="U29" s="28">
        <f>SUM(O29-N29)/Q29*100</f>
        <v>63.277499999999996</v>
      </c>
      <c r="V29" s="28">
        <f>O29/K29*100</f>
        <v>21.3993</v>
      </c>
      <c r="W29" s="21">
        <f>SUM(Q29-(O29-N29))</f>
        <v>14.689</v>
      </c>
      <c r="X29" s="22"/>
    </row>
    <row r="30" spans="1:24" s="2" customFormat="1" ht="34.5" customHeight="1" x14ac:dyDescent="0.25">
      <c r="A30" s="87" t="s">
        <v>338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</row>
    <row r="31" spans="1:24" s="40" customFormat="1" ht="81" customHeight="1" x14ac:dyDescent="0.25">
      <c r="A31" s="33" t="s">
        <v>11</v>
      </c>
      <c r="B31" s="34" t="s">
        <v>402</v>
      </c>
      <c r="C31" s="35"/>
      <c r="D31" s="35"/>
      <c r="E31" s="35"/>
      <c r="F31" s="35">
        <v>110</v>
      </c>
      <c r="G31" s="35"/>
      <c r="H31" s="35" t="s">
        <v>250</v>
      </c>
      <c r="I31" s="35" t="s">
        <v>341</v>
      </c>
      <c r="J31" s="35">
        <v>70</v>
      </c>
      <c r="K31" s="36">
        <f>J31/0.93</f>
        <v>75.268817204301072</v>
      </c>
      <c r="L31" s="35">
        <f>SUM(L32:L33)</f>
        <v>30.759999999999998</v>
      </c>
      <c r="M31" s="35">
        <f t="shared" ref="M31:O31" si="18">SUM(M32:M33)</f>
        <v>55.024000000000001</v>
      </c>
      <c r="N31" s="35">
        <f t="shared" si="18"/>
        <v>0</v>
      </c>
      <c r="O31" s="35">
        <f t="shared" si="18"/>
        <v>85.783999999999992</v>
      </c>
      <c r="P31" s="37" t="s">
        <v>44</v>
      </c>
      <c r="Q31" s="35"/>
      <c r="R31" s="35"/>
      <c r="S31" s="35"/>
      <c r="T31" s="35"/>
      <c r="U31" s="35"/>
      <c r="V31" s="104">
        <f>SUM(O31/K31*100)</f>
        <v>113.97017142857142</v>
      </c>
      <c r="W31" s="35">
        <f>SUM(W32:W33)</f>
        <v>-5.7839999999999989</v>
      </c>
      <c r="X31" s="39"/>
    </row>
    <row r="32" spans="1:24" s="40" customFormat="1" ht="75" x14ac:dyDescent="0.25">
      <c r="A32" s="33" t="s">
        <v>12</v>
      </c>
      <c r="B32" s="37" t="s">
        <v>152</v>
      </c>
      <c r="C32" s="38">
        <v>40</v>
      </c>
      <c r="D32" s="38">
        <v>40</v>
      </c>
      <c r="E32" s="38"/>
      <c r="F32" s="38">
        <v>110</v>
      </c>
      <c r="G32" s="45" t="s">
        <v>155</v>
      </c>
      <c r="H32" s="35" t="s">
        <v>157</v>
      </c>
      <c r="I32" s="41" t="s">
        <v>156</v>
      </c>
      <c r="J32" s="38">
        <v>70</v>
      </c>
      <c r="K32" s="36">
        <f>J32/0.93</f>
        <v>75.268817204301072</v>
      </c>
      <c r="L32" s="38">
        <v>24.56</v>
      </c>
      <c r="M32" s="38">
        <v>35.912999999999997</v>
      </c>
      <c r="N32" s="44">
        <v>0</v>
      </c>
      <c r="O32" s="38">
        <f>SUM(L32:N32)</f>
        <v>60.472999999999999</v>
      </c>
      <c r="P32" s="37" t="s">
        <v>44</v>
      </c>
      <c r="Q32" s="38">
        <f>MIN(C32:E32)</f>
        <v>40</v>
      </c>
      <c r="R32" s="38"/>
      <c r="S32" s="38"/>
      <c r="T32" s="38"/>
      <c r="U32" s="42">
        <f>SUM(O32-N32)/Q32*100</f>
        <v>151.1825</v>
      </c>
      <c r="V32" s="42">
        <f>O32/K32*100+V33</f>
        <v>101.74199999999999</v>
      </c>
      <c r="W32" s="38">
        <f>SUM(Q32-(O32-N32))</f>
        <v>-20.472999999999999</v>
      </c>
      <c r="X32" s="39"/>
    </row>
    <row r="33" spans="1:24" s="23" customFormat="1" ht="78" customHeight="1" x14ac:dyDescent="0.25">
      <c r="A33" s="16" t="s">
        <v>13</v>
      </c>
      <c r="B33" s="20" t="s">
        <v>249</v>
      </c>
      <c r="C33" s="21">
        <v>40</v>
      </c>
      <c r="D33" s="21">
        <v>40</v>
      </c>
      <c r="E33" s="21"/>
      <c r="F33" s="18">
        <v>110</v>
      </c>
      <c r="G33" s="30" t="s">
        <v>403</v>
      </c>
      <c r="H33" s="18" t="s">
        <v>56</v>
      </c>
      <c r="I33" s="18">
        <v>1.79</v>
      </c>
      <c r="J33" s="21">
        <v>110</v>
      </c>
      <c r="K33" s="19">
        <f t="shared" ref="K33" si="19">J33/0.93</f>
        <v>118.27956989247311</v>
      </c>
      <c r="L33" s="21">
        <v>6.2</v>
      </c>
      <c r="M33" s="21">
        <v>19.111000000000001</v>
      </c>
      <c r="N33" s="26">
        <v>0</v>
      </c>
      <c r="O33" s="21">
        <f t="shared" ref="O33" si="20">SUM(L33:N33)</f>
        <v>25.311</v>
      </c>
      <c r="P33" s="20" t="s">
        <v>56</v>
      </c>
      <c r="Q33" s="21">
        <f t="shared" ref="Q33" si="21">MIN(C33:E33)</f>
        <v>40</v>
      </c>
      <c r="R33" s="21"/>
      <c r="S33" s="21"/>
      <c r="T33" s="21"/>
      <c r="U33" s="28">
        <f>SUM(O33-N33)/Q33*100</f>
        <v>63.277499999999996</v>
      </c>
      <c r="V33" s="28">
        <f>O33/K33*100</f>
        <v>21.3993</v>
      </c>
      <c r="W33" s="21">
        <f>SUM(Q33-(O33-N33))</f>
        <v>14.689</v>
      </c>
      <c r="X33" s="22"/>
    </row>
    <row r="34" spans="1:24" s="2" customFormat="1" ht="34.5" customHeight="1" x14ac:dyDescent="0.25">
      <c r="A34" s="87" t="s">
        <v>71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9"/>
    </row>
    <row r="35" spans="1:24" s="23" customFormat="1" ht="90" x14ac:dyDescent="0.25">
      <c r="A35" s="16" t="s">
        <v>11</v>
      </c>
      <c r="B35" s="17" t="s">
        <v>72</v>
      </c>
      <c r="C35" s="18"/>
      <c r="D35" s="18"/>
      <c r="E35" s="18"/>
      <c r="F35" s="18">
        <v>110</v>
      </c>
      <c r="G35" s="18"/>
      <c r="H35" s="18" t="s">
        <v>195</v>
      </c>
      <c r="I35" s="18" t="s">
        <v>417</v>
      </c>
      <c r="J35" s="18">
        <v>60</v>
      </c>
      <c r="K35" s="19">
        <f>J35/0.93</f>
        <v>64.516129032258064</v>
      </c>
      <c r="L35" s="18">
        <f>SUM(L36:L43)</f>
        <v>7.6920000000000002</v>
      </c>
      <c r="M35" s="18">
        <f>SUM(M36:M43)</f>
        <v>4.0009999999999994</v>
      </c>
      <c r="N35" s="18">
        <f>SUM(N36:N43)</f>
        <v>22.222000000000001</v>
      </c>
      <c r="O35" s="18">
        <f>SUM(O36:O43)</f>
        <v>33.914999999999999</v>
      </c>
      <c r="P35" s="20" t="s">
        <v>257</v>
      </c>
      <c r="Q35" s="18"/>
      <c r="R35" s="18"/>
      <c r="S35" s="18"/>
      <c r="T35" s="18"/>
      <c r="U35" s="18"/>
      <c r="V35" s="103">
        <f>SUM(O35/K35*100)</f>
        <v>52.568249999999992</v>
      </c>
      <c r="W35" s="18">
        <f>SUM(W37+W36+W40+W41+W43)</f>
        <v>15.037000000000003</v>
      </c>
      <c r="X35" s="22"/>
    </row>
    <row r="36" spans="1:24" s="23" customFormat="1" ht="30" x14ac:dyDescent="0.25">
      <c r="A36" s="16" t="s">
        <v>12</v>
      </c>
      <c r="B36" s="17"/>
      <c r="C36" s="21"/>
      <c r="D36" s="21"/>
      <c r="E36" s="21"/>
      <c r="F36" s="21">
        <v>110</v>
      </c>
      <c r="G36" s="69" t="s">
        <v>81</v>
      </c>
      <c r="H36" s="18" t="s">
        <v>80</v>
      </c>
      <c r="I36" s="18">
        <v>60.9</v>
      </c>
      <c r="J36" s="21">
        <v>60</v>
      </c>
      <c r="K36" s="19">
        <f t="shared" ref="K36:K43" si="22">J36/0.93</f>
        <v>64.516129032258064</v>
      </c>
      <c r="L36" s="21"/>
      <c r="M36" s="21"/>
      <c r="N36" s="21">
        <v>0</v>
      </c>
      <c r="O36" s="21">
        <f>SUM(L36:N36)</f>
        <v>0</v>
      </c>
      <c r="P36" s="27" t="s">
        <v>80</v>
      </c>
      <c r="Q36" s="21">
        <f>MIN(C36:E36)</f>
        <v>0</v>
      </c>
      <c r="R36" s="21"/>
      <c r="S36" s="21"/>
      <c r="T36" s="21"/>
      <c r="U36" s="28"/>
      <c r="V36" s="28">
        <f>O36/K36*100+V37</f>
        <v>52.568250000000006</v>
      </c>
      <c r="W36" s="21">
        <f>SUM(Q36-(O36-N36))</f>
        <v>0</v>
      </c>
      <c r="X36" s="22"/>
    </row>
    <row r="37" spans="1:24" s="23" customFormat="1" ht="30" x14ac:dyDescent="0.25">
      <c r="A37" s="16" t="s">
        <v>13</v>
      </c>
      <c r="B37" s="30" t="s">
        <v>73</v>
      </c>
      <c r="C37" s="21">
        <v>6.3</v>
      </c>
      <c r="D37" s="21">
        <v>6.3</v>
      </c>
      <c r="E37" s="21"/>
      <c r="F37" s="21">
        <v>110</v>
      </c>
      <c r="G37" s="70" t="s">
        <v>82</v>
      </c>
      <c r="H37" s="18" t="s">
        <v>80</v>
      </c>
      <c r="I37" s="18">
        <v>38.9</v>
      </c>
      <c r="J37" s="21">
        <v>60</v>
      </c>
      <c r="K37" s="19">
        <f t="shared" si="22"/>
        <v>64.516129032258064</v>
      </c>
      <c r="L37" s="21">
        <v>0.78300000000000003</v>
      </c>
      <c r="M37" s="21">
        <v>0.49199999999999999</v>
      </c>
      <c r="N37" s="21">
        <v>0</v>
      </c>
      <c r="O37" s="21">
        <f>SUM(L37:N37)</f>
        <v>1.2749999999999999</v>
      </c>
      <c r="P37" s="27" t="s">
        <v>346</v>
      </c>
      <c r="Q37" s="21">
        <f>MIN(C37:E37)</f>
        <v>6.3</v>
      </c>
      <c r="R37" s="21"/>
      <c r="S37" s="21"/>
      <c r="T37" s="21"/>
      <c r="U37" s="28">
        <f>SUM(O37-N37)/Q37*100</f>
        <v>20.238095238095237</v>
      </c>
      <c r="V37" s="28">
        <f>O37/K37*100+V38</f>
        <v>52.568250000000006</v>
      </c>
      <c r="W37" s="21">
        <f>SUM(Q37-(O37-N37))</f>
        <v>5.0250000000000004</v>
      </c>
      <c r="X37" s="22"/>
    </row>
    <row r="38" spans="1:24" s="23" customFormat="1" ht="45" x14ac:dyDescent="0.25">
      <c r="A38" s="16" t="s">
        <v>14</v>
      </c>
      <c r="B38" s="30" t="s">
        <v>74</v>
      </c>
      <c r="C38" s="21">
        <v>10</v>
      </c>
      <c r="D38" s="21">
        <v>10</v>
      </c>
      <c r="E38" s="21">
        <v>4</v>
      </c>
      <c r="F38" s="18">
        <v>110</v>
      </c>
      <c r="G38" s="69" t="s">
        <v>406</v>
      </c>
      <c r="H38" s="18" t="s">
        <v>256</v>
      </c>
      <c r="I38" s="18" t="s">
        <v>408</v>
      </c>
      <c r="J38" s="21">
        <v>60</v>
      </c>
      <c r="K38" s="19">
        <f t="shared" si="22"/>
        <v>64.516129032258064</v>
      </c>
      <c r="L38" s="61">
        <v>5.7389999999999999</v>
      </c>
      <c r="M38" s="61">
        <v>0.49099999999999999</v>
      </c>
      <c r="N38" s="26">
        <v>0</v>
      </c>
      <c r="O38" s="21">
        <f t="shared" ref="O38:O43" si="23">SUM(L38:N38)</f>
        <v>6.2299999999999995</v>
      </c>
      <c r="P38" s="27" t="s">
        <v>347</v>
      </c>
      <c r="Q38" s="21">
        <v>10</v>
      </c>
      <c r="R38" s="21"/>
      <c r="S38" s="21"/>
      <c r="T38" s="21"/>
      <c r="U38" s="28">
        <f t="shared" ref="U38:U43" si="24">SUM(O38-N38)/Q38*100</f>
        <v>62.3</v>
      </c>
      <c r="V38" s="28">
        <f>O38/K38*100+V40</f>
        <v>50.592000000000006</v>
      </c>
      <c r="W38" s="21">
        <f t="shared" ref="W38:W43" si="25">SUM(Q38-(O38-N38))</f>
        <v>3.7700000000000005</v>
      </c>
      <c r="X38" s="22"/>
    </row>
    <row r="39" spans="1:24" s="23" customFormat="1" ht="96" customHeight="1" x14ac:dyDescent="0.25">
      <c r="A39" s="16" t="s">
        <v>36</v>
      </c>
      <c r="B39" s="30" t="s">
        <v>405</v>
      </c>
      <c r="C39" s="21">
        <v>25</v>
      </c>
      <c r="D39" s="21"/>
      <c r="E39" s="21"/>
      <c r="F39" s="18"/>
      <c r="G39" s="69" t="s">
        <v>407</v>
      </c>
      <c r="H39" s="18" t="s">
        <v>44</v>
      </c>
      <c r="I39" s="18">
        <v>0.7</v>
      </c>
      <c r="J39" s="21"/>
      <c r="K39" s="19"/>
      <c r="L39" s="61"/>
      <c r="M39" s="61"/>
      <c r="N39" s="26"/>
      <c r="O39" s="21"/>
      <c r="P39" s="27" t="s">
        <v>44</v>
      </c>
      <c r="Q39" s="21"/>
      <c r="R39" s="21"/>
      <c r="S39" s="21"/>
      <c r="T39" s="21"/>
      <c r="U39" s="28"/>
      <c r="V39" s="28"/>
      <c r="W39" s="21"/>
      <c r="X39" s="22"/>
    </row>
    <row r="40" spans="1:24" s="23" customFormat="1" ht="45" x14ac:dyDescent="0.25">
      <c r="A40" s="16" t="s">
        <v>37</v>
      </c>
      <c r="B40" s="30" t="s">
        <v>75</v>
      </c>
      <c r="C40" s="21">
        <v>10</v>
      </c>
      <c r="D40" s="21"/>
      <c r="E40" s="21">
        <v>1.6</v>
      </c>
      <c r="F40" s="21">
        <v>110</v>
      </c>
      <c r="G40" s="69" t="s">
        <v>83</v>
      </c>
      <c r="H40" s="18" t="s">
        <v>80</v>
      </c>
      <c r="I40" s="18">
        <v>84.1</v>
      </c>
      <c r="J40" s="21">
        <v>60</v>
      </c>
      <c r="K40" s="19">
        <f t="shared" si="22"/>
        <v>64.516129032258064</v>
      </c>
      <c r="L40" s="21">
        <v>0.2</v>
      </c>
      <c r="M40" s="21">
        <v>0</v>
      </c>
      <c r="N40" s="26">
        <v>0</v>
      </c>
      <c r="O40" s="21">
        <f t="shared" si="23"/>
        <v>0.2</v>
      </c>
      <c r="P40" s="27" t="s">
        <v>348</v>
      </c>
      <c r="Q40" s="21">
        <f t="shared" ref="Q40:Q43" si="26">MIN(C40:E40)</f>
        <v>1.6</v>
      </c>
      <c r="R40" s="21"/>
      <c r="S40" s="21"/>
      <c r="T40" s="21"/>
      <c r="U40" s="28">
        <f t="shared" si="24"/>
        <v>12.5</v>
      </c>
      <c r="V40" s="28">
        <f>O40/K40*100+V41</f>
        <v>40.935500000000005</v>
      </c>
      <c r="W40" s="21">
        <f t="shared" si="25"/>
        <v>1.4000000000000001</v>
      </c>
      <c r="X40" s="22"/>
    </row>
    <row r="41" spans="1:24" s="23" customFormat="1" ht="75" x14ac:dyDescent="0.25">
      <c r="A41" s="16" t="s">
        <v>78</v>
      </c>
      <c r="B41" s="30" t="s">
        <v>76</v>
      </c>
      <c r="C41" s="21">
        <v>6.3</v>
      </c>
      <c r="D41" s="21">
        <v>10</v>
      </c>
      <c r="E41" s="21"/>
      <c r="F41" s="18">
        <v>110</v>
      </c>
      <c r="G41" s="69" t="s">
        <v>84</v>
      </c>
      <c r="H41" s="25" t="s">
        <v>80</v>
      </c>
      <c r="I41" s="18">
        <v>34.299999999999997</v>
      </c>
      <c r="J41" s="18">
        <v>60</v>
      </c>
      <c r="K41" s="19">
        <f t="shared" si="22"/>
        <v>64.516129032258064</v>
      </c>
      <c r="L41" s="21">
        <v>0.6</v>
      </c>
      <c r="M41" s="61">
        <v>3.0179999999999998</v>
      </c>
      <c r="N41" s="26">
        <v>22.222000000000001</v>
      </c>
      <c r="O41" s="21">
        <f t="shared" si="23"/>
        <v>25.84</v>
      </c>
      <c r="P41" s="27" t="s">
        <v>349</v>
      </c>
      <c r="Q41" s="21">
        <f t="shared" si="26"/>
        <v>6.3</v>
      </c>
      <c r="R41" s="21"/>
      <c r="S41" s="21"/>
      <c r="T41" s="21"/>
      <c r="U41" s="28">
        <f t="shared" si="24"/>
        <v>57.428571428571409</v>
      </c>
      <c r="V41" s="28">
        <f>O41/K41*100+V43</f>
        <v>40.625500000000002</v>
      </c>
      <c r="W41" s="21">
        <f t="shared" si="25"/>
        <v>2.6820000000000013</v>
      </c>
      <c r="X41" s="22"/>
    </row>
    <row r="42" spans="1:24" s="23" customFormat="1" ht="165" x14ac:dyDescent="0.25">
      <c r="A42" s="16" t="s">
        <v>198</v>
      </c>
      <c r="B42" s="30" t="s">
        <v>415</v>
      </c>
      <c r="C42" s="21">
        <v>14.9</v>
      </c>
      <c r="D42" s="21"/>
      <c r="E42" s="21"/>
      <c r="F42" s="18"/>
      <c r="G42" s="69" t="s">
        <v>416</v>
      </c>
      <c r="H42" s="25" t="s">
        <v>80</v>
      </c>
      <c r="I42" s="18">
        <v>0.52</v>
      </c>
      <c r="J42" s="18"/>
      <c r="K42" s="19"/>
      <c r="L42" s="21"/>
      <c r="M42" s="21"/>
      <c r="N42" s="26"/>
      <c r="O42" s="21"/>
      <c r="P42" s="27" t="s">
        <v>80</v>
      </c>
      <c r="Q42" s="21"/>
      <c r="R42" s="21"/>
      <c r="S42" s="21"/>
      <c r="T42" s="21"/>
      <c r="U42" s="28"/>
      <c r="V42" s="28"/>
      <c r="W42" s="21"/>
      <c r="X42" s="22"/>
    </row>
    <row r="43" spans="1:24" s="23" customFormat="1" ht="45" x14ac:dyDescent="0.25">
      <c r="A43" s="16" t="s">
        <v>414</v>
      </c>
      <c r="B43" s="30" t="s">
        <v>77</v>
      </c>
      <c r="C43" s="21">
        <v>6.3</v>
      </c>
      <c r="D43" s="21">
        <v>6.3</v>
      </c>
      <c r="E43" s="21"/>
      <c r="F43" s="21">
        <v>110</v>
      </c>
      <c r="G43" s="69" t="s">
        <v>85</v>
      </c>
      <c r="H43" s="25" t="s">
        <v>80</v>
      </c>
      <c r="I43" s="18">
        <v>25.1</v>
      </c>
      <c r="J43" s="21">
        <v>60</v>
      </c>
      <c r="K43" s="19">
        <f t="shared" si="22"/>
        <v>64.516129032258064</v>
      </c>
      <c r="L43" s="21">
        <v>0.37</v>
      </c>
      <c r="M43" s="21">
        <v>0</v>
      </c>
      <c r="N43" s="26">
        <v>0</v>
      </c>
      <c r="O43" s="21">
        <f t="shared" si="23"/>
        <v>0.37</v>
      </c>
      <c r="P43" s="27" t="s">
        <v>350</v>
      </c>
      <c r="Q43" s="21">
        <f t="shared" si="26"/>
        <v>6.3</v>
      </c>
      <c r="R43" s="21"/>
      <c r="S43" s="21"/>
      <c r="T43" s="21"/>
      <c r="U43" s="28">
        <f t="shared" si="24"/>
        <v>5.8730158730158726</v>
      </c>
      <c r="V43" s="28">
        <f>O43/K43*100</f>
        <v>0.57350000000000001</v>
      </c>
      <c r="W43" s="21">
        <f t="shared" si="25"/>
        <v>5.93</v>
      </c>
      <c r="X43" s="22"/>
    </row>
    <row r="44" spans="1:24" s="2" customFormat="1" ht="34.5" customHeight="1" x14ac:dyDescent="0.25">
      <c r="A44" s="87" t="s">
        <v>86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9"/>
    </row>
    <row r="45" spans="1:24" s="23" customFormat="1" ht="71.25" x14ac:dyDescent="0.25">
      <c r="A45" s="16" t="s">
        <v>11</v>
      </c>
      <c r="B45" s="17" t="s">
        <v>87</v>
      </c>
      <c r="C45" s="18"/>
      <c r="D45" s="18"/>
      <c r="E45" s="18"/>
      <c r="F45" s="18">
        <v>110</v>
      </c>
      <c r="G45" s="18"/>
      <c r="H45" s="18" t="s">
        <v>31</v>
      </c>
      <c r="I45" s="18">
        <f>SUM(I46:I48)</f>
        <v>120.6</v>
      </c>
      <c r="J45" s="18">
        <v>60</v>
      </c>
      <c r="K45" s="19">
        <f>J45/0.93</f>
        <v>64.516129032258064</v>
      </c>
      <c r="L45" s="18">
        <f>SUM(L46:L48)</f>
        <v>17.483000000000001</v>
      </c>
      <c r="M45" s="18">
        <f>SUM(M46:M48)</f>
        <v>3.1459999999999999</v>
      </c>
      <c r="N45" s="18">
        <f>SUM(N46:N48)</f>
        <v>0</v>
      </c>
      <c r="O45" s="18">
        <f>SUM(O46:O48)</f>
        <v>20.628999999999998</v>
      </c>
      <c r="P45" s="20" t="s">
        <v>351</v>
      </c>
      <c r="Q45" s="18"/>
      <c r="R45" s="18"/>
      <c r="S45" s="18"/>
      <c r="T45" s="18"/>
      <c r="U45" s="18"/>
      <c r="V45" s="103">
        <f>SUM(O45/K45*100)</f>
        <v>31.974949999999996</v>
      </c>
      <c r="W45" s="18">
        <f>SUM(W46:W47)</f>
        <v>10.545000000000002</v>
      </c>
      <c r="X45" s="22"/>
    </row>
    <row r="46" spans="1:24" s="23" customFormat="1" ht="62.25" customHeight="1" x14ac:dyDescent="0.25">
      <c r="A46" s="16" t="s">
        <v>12</v>
      </c>
      <c r="B46" s="20" t="s">
        <v>88</v>
      </c>
      <c r="C46" s="21">
        <v>10</v>
      </c>
      <c r="D46" s="21">
        <v>10</v>
      </c>
      <c r="E46" s="21"/>
      <c r="F46" s="21">
        <v>110</v>
      </c>
      <c r="G46" s="69" t="s">
        <v>91</v>
      </c>
      <c r="H46" s="18" t="s">
        <v>31</v>
      </c>
      <c r="I46" s="18">
        <v>39.6</v>
      </c>
      <c r="J46" s="21">
        <v>60</v>
      </c>
      <c r="K46" s="19">
        <f t="shared" ref="K46:K48" si="27">J46/0.93</f>
        <v>64.516129032258064</v>
      </c>
      <c r="L46" s="21">
        <v>0.7</v>
      </c>
      <c r="M46" s="21">
        <v>0.14099999999999999</v>
      </c>
      <c r="N46" s="21">
        <v>0</v>
      </c>
      <c r="O46" s="21">
        <f>SUM(L46:N46)</f>
        <v>0.84099999999999997</v>
      </c>
      <c r="P46" s="27" t="s">
        <v>352</v>
      </c>
      <c r="Q46" s="21">
        <f>MIN(C46:E46)</f>
        <v>10</v>
      </c>
      <c r="R46" s="21"/>
      <c r="S46" s="21"/>
      <c r="T46" s="21"/>
      <c r="U46" s="28">
        <f>SUM(O46-N46)/Q46*100</f>
        <v>8.41</v>
      </c>
      <c r="V46" s="28">
        <f>O46/K46*100+V47</f>
        <v>31.974950000000003</v>
      </c>
      <c r="W46" s="21">
        <f>SUM(Q46-(O46-N46))</f>
        <v>9.1590000000000007</v>
      </c>
      <c r="X46" s="22"/>
    </row>
    <row r="47" spans="1:24" s="23" customFormat="1" ht="65.25" customHeight="1" x14ac:dyDescent="0.25">
      <c r="A47" s="16" t="s">
        <v>13</v>
      </c>
      <c r="B47" s="20" t="s">
        <v>89</v>
      </c>
      <c r="C47" s="21">
        <v>2.5</v>
      </c>
      <c r="D47" s="21">
        <v>2.5</v>
      </c>
      <c r="E47" s="21"/>
      <c r="F47" s="18">
        <v>110</v>
      </c>
      <c r="G47" s="70" t="s">
        <v>92</v>
      </c>
      <c r="H47" s="25" t="s">
        <v>31</v>
      </c>
      <c r="I47" s="18">
        <v>33</v>
      </c>
      <c r="J47" s="18">
        <v>60</v>
      </c>
      <c r="K47" s="19">
        <f t="shared" si="27"/>
        <v>64.516129032258064</v>
      </c>
      <c r="L47" s="21">
        <v>0.87</v>
      </c>
      <c r="M47" s="21">
        <v>0.24399999999999999</v>
      </c>
      <c r="N47" s="26">
        <v>0</v>
      </c>
      <c r="O47" s="21">
        <f>SUM(L47:N47)</f>
        <v>1.1139999999999999</v>
      </c>
      <c r="P47" s="27" t="s">
        <v>353</v>
      </c>
      <c r="Q47" s="21">
        <f>MIN(C47:E47)</f>
        <v>2.5</v>
      </c>
      <c r="R47" s="21"/>
      <c r="S47" s="21"/>
      <c r="T47" s="21"/>
      <c r="U47" s="28">
        <f t="shared" ref="U47:U48" si="28">SUM(O47-N47)/Q47*100</f>
        <v>44.559999999999995</v>
      </c>
      <c r="V47" s="28">
        <f>O47/K47*100+V48</f>
        <v>30.671400000000002</v>
      </c>
      <c r="W47" s="21">
        <f t="shared" ref="W47:W48" si="29">SUM(Q47-(O47-N47))</f>
        <v>1.3860000000000001</v>
      </c>
      <c r="X47" s="22"/>
    </row>
    <row r="48" spans="1:24" s="40" customFormat="1" ht="67.5" customHeight="1" x14ac:dyDescent="0.25">
      <c r="A48" s="33" t="s">
        <v>14</v>
      </c>
      <c r="B48" s="37" t="s">
        <v>90</v>
      </c>
      <c r="C48" s="38">
        <v>16</v>
      </c>
      <c r="D48" s="38">
        <v>16</v>
      </c>
      <c r="E48" s="38"/>
      <c r="F48" s="38">
        <v>110</v>
      </c>
      <c r="G48" s="71" t="s">
        <v>93</v>
      </c>
      <c r="H48" s="72" t="s">
        <v>31</v>
      </c>
      <c r="I48" s="35">
        <v>48</v>
      </c>
      <c r="J48" s="38">
        <v>60</v>
      </c>
      <c r="K48" s="36">
        <f t="shared" si="27"/>
        <v>64.516129032258064</v>
      </c>
      <c r="L48" s="50">
        <v>15.913</v>
      </c>
      <c r="M48" s="50">
        <v>2.7610000000000001</v>
      </c>
      <c r="N48" s="44">
        <v>0</v>
      </c>
      <c r="O48" s="38">
        <f>SUM(L48:N48)</f>
        <v>18.673999999999999</v>
      </c>
      <c r="P48" s="68" t="s">
        <v>354</v>
      </c>
      <c r="Q48" s="38">
        <f>MIN(C48:E48)</f>
        <v>16</v>
      </c>
      <c r="R48" s="38"/>
      <c r="S48" s="38"/>
      <c r="T48" s="38"/>
      <c r="U48" s="42">
        <f t="shared" si="28"/>
        <v>116.71249999999999</v>
      </c>
      <c r="V48" s="42">
        <f>O48/K48*100</f>
        <v>28.944700000000001</v>
      </c>
      <c r="W48" s="38">
        <f t="shared" si="29"/>
        <v>-2.6739999999999995</v>
      </c>
      <c r="X48" s="39"/>
    </row>
    <row r="49" spans="1:24" s="2" customFormat="1" ht="34.5" customHeight="1" x14ac:dyDescent="0.25">
      <c r="A49" s="87" t="s">
        <v>94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9"/>
    </row>
    <row r="50" spans="1:24" s="23" customFormat="1" ht="90" customHeight="1" x14ac:dyDescent="0.25">
      <c r="A50" s="16" t="s">
        <v>11</v>
      </c>
      <c r="B50" s="17" t="s">
        <v>95</v>
      </c>
      <c r="C50" s="18"/>
      <c r="D50" s="18"/>
      <c r="E50" s="18"/>
      <c r="F50" s="18">
        <v>110</v>
      </c>
      <c r="G50" s="18"/>
      <c r="H50" s="18" t="s">
        <v>259</v>
      </c>
      <c r="I50" s="18" t="s">
        <v>258</v>
      </c>
      <c r="J50" s="18">
        <v>60</v>
      </c>
      <c r="K50" s="19">
        <f>J50/0.93</f>
        <v>64.516129032258064</v>
      </c>
      <c r="L50" s="18">
        <f>SUM(L51:L56)</f>
        <v>19.686</v>
      </c>
      <c r="M50" s="18">
        <f>SUM(M51:M56)</f>
        <v>6.423</v>
      </c>
      <c r="N50" s="18">
        <f>SUM(N51:N56)</f>
        <v>0</v>
      </c>
      <c r="O50" s="18">
        <f>SUM(O51:O56)</f>
        <v>26.109000000000002</v>
      </c>
      <c r="P50" s="20" t="s">
        <v>80</v>
      </c>
      <c r="Q50" s="18"/>
      <c r="R50" s="18"/>
      <c r="S50" s="18"/>
      <c r="T50" s="18"/>
      <c r="U50" s="18"/>
      <c r="V50" s="103">
        <f>SUM(O50/K50*100)</f>
        <v>40.468950000000007</v>
      </c>
      <c r="W50" s="18">
        <f>SUM(W51:W56)</f>
        <v>32.491</v>
      </c>
      <c r="X50" s="22"/>
    </row>
    <row r="51" spans="1:24" s="23" customFormat="1" ht="75" x14ac:dyDescent="0.25">
      <c r="A51" s="16" t="s">
        <v>12</v>
      </c>
      <c r="B51" s="20" t="s">
        <v>96</v>
      </c>
      <c r="C51" s="21">
        <v>10</v>
      </c>
      <c r="D51" s="21">
        <v>10</v>
      </c>
      <c r="E51" s="21"/>
      <c r="F51" s="21">
        <v>110</v>
      </c>
      <c r="G51" s="20" t="s">
        <v>109</v>
      </c>
      <c r="H51" s="18" t="s">
        <v>44</v>
      </c>
      <c r="I51" s="18">
        <v>23.3</v>
      </c>
      <c r="J51" s="21">
        <v>70</v>
      </c>
      <c r="K51" s="19">
        <f t="shared" ref="K51:K56" si="30">J51/0.93</f>
        <v>75.268817204301072</v>
      </c>
      <c r="L51" s="21">
        <v>4.5999999999999996</v>
      </c>
      <c r="M51" s="21">
        <v>0.219</v>
      </c>
      <c r="N51" s="21">
        <v>0</v>
      </c>
      <c r="O51" s="21">
        <f>SUM(L51:N51)</f>
        <v>4.819</v>
      </c>
      <c r="P51" s="27" t="s">
        <v>355</v>
      </c>
      <c r="Q51" s="21">
        <f>MIN(C51:E51)</f>
        <v>10</v>
      </c>
      <c r="R51" s="21"/>
      <c r="S51" s="21"/>
      <c r="T51" s="21"/>
      <c r="U51" s="28">
        <f>SUM(O51-N51)/Q51*100</f>
        <v>48.19</v>
      </c>
      <c r="V51" s="28">
        <f>O51/K51*100+V52</f>
        <v>35.980150000000002</v>
      </c>
      <c r="W51" s="21">
        <f>SUM(Q51-(O51-N51))</f>
        <v>5.181</v>
      </c>
      <c r="X51" s="22"/>
    </row>
    <row r="52" spans="1:24" s="23" customFormat="1" ht="90" x14ac:dyDescent="0.25">
      <c r="A52" s="16" t="s">
        <v>13</v>
      </c>
      <c r="B52" s="20" t="s">
        <v>97</v>
      </c>
      <c r="C52" s="21">
        <v>10</v>
      </c>
      <c r="D52" s="21">
        <v>10</v>
      </c>
      <c r="E52" s="21"/>
      <c r="F52" s="21">
        <v>110</v>
      </c>
      <c r="G52" s="32" t="s">
        <v>108</v>
      </c>
      <c r="H52" s="18" t="s">
        <v>57</v>
      </c>
      <c r="I52" s="18" t="s">
        <v>107</v>
      </c>
      <c r="J52" s="21">
        <v>60</v>
      </c>
      <c r="K52" s="19">
        <f t="shared" si="30"/>
        <v>64.516129032258064</v>
      </c>
      <c r="L52" s="21">
        <v>2.33</v>
      </c>
      <c r="M52" s="21">
        <v>0.38600000000000001</v>
      </c>
      <c r="N52" s="21">
        <v>0</v>
      </c>
      <c r="O52" s="21">
        <f>SUM(L52:N52)</f>
        <v>2.7160000000000002</v>
      </c>
      <c r="P52" s="27" t="s">
        <v>356</v>
      </c>
      <c r="Q52" s="21">
        <f>MIN(C52:E52)</f>
        <v>10</v>
      </c>
      <c r="R52" s="21"/>
      <c r="S52" s="21"/>
      <c r="T52" s="21"/>
      <c r="U52" s="28">
        <f t="shared" ref="U52:U56" si="31">SUM(O52-N52)/Q52*100</f>
        <v>27.16</v>
      </c>
      <c r="V52" s="28">
        <f>O52/K52*100+V53</f>
        <v>29.577764285714284</v>
      </c>
      <c r="W52" s="21">
        <f t="shared" ref="W52:W56" si="32">SUM(Q52-(O52-N52))</f>
        <v>7.2839999999999998</v>
      </c>
      <c r="X52" s="22"/>
    </row>
    <row r="53" spans="1:24" s="23" customFormat="1" ht="60" x14ac:dyDescent="0.25">
      <c r="A53" s="16" t="s">
        <v>14</v>
      </c>
      <c r="B53" s="20" t="s">
        <v>98</v>
      </c>
      <c r="C53" s="21">
        <v>10</v>
      </c>
      <c r="D53" s="21">
        <v>10</v>
      </c>
      <c r="E53" s="21"/>
      <c r="F53" s="18">
        <v>110</v>
      </c>
      <c r="G53" s="32" t="s">
        <v>106</v>
      </c>
      <c r="H53" s="18" t="s">
        <v>80</v>
      </c>
      <c r="I53" s="18">
        <v>81.599999999999994</v>
      </c>
      <c r="J53" s="21">
        <v>60</v>
      </c>
      <c r="K53" s="19">
        <f t="shared" si="30"/>
        <v>64.516129032258064</v>
      </c>
      <c r="L53" s="61">
        <v>2.7559999999999998</v>
      </c>
      <c r="M53" s="61">
        <v>0.36499999999999999</v>
      </c>
      <c r="N53" s="26">
        <v>0</v>
      </c>
      <c r="O53" s="21">
        <f t="shared" ref="O53:O56" si="33">SUM(L53:N53)</f>
        <v>3.1209999999999996</v>
      </c>
      <c r="P53" s="27" t="s">
        <v>357</v>
      </c>
      <c r="Q53" s="21">
        <f t="shared" ref="Q53:Q56" si="34">MIN(C53:E53)</f>
        <v>10</v>
      </c>
      <c r="R53" s="21"/>
      <c r="S53" s="21"/>
      <c r="T53" s="21"/>
      <c r="U53" s="28">
        <f t="shared" si="31"/>
        <v>31.209999999999994</v>
      </c>
      <c r="V53" s="28">
        <f>O53/K53*100+V54</f>
        <v>25.367964285714283</v>
      </c>
      <c r="W53" s="21">
        <f t="shared" si="32"/>
        <v>6.8790000000000004</v>
      </c>
      <c r="X53" s="22"/>
    </row>
    <row r="54" spans="1:24" s="23" customFormat="1" ht="75" x14ac:dyDescent="0.25">
      <c r="A54" s="16" t="s">
        <v>36</v>
      </c>
      <c r="B54" s="20" t="s">
        <v>99</v>
      </c>
      <c r="C54" s="21">
        <v>6.3</v>
      </c>
      <c r="D54" s="21">
        <v>6.3</v>
      </c>
      <c r="E54" s="21"/>
      <c r="F54" s="21">
        <v>110</v>
      </c>
      <c r="G54" s="32" t="s">
        <v>105</v>
      </c>
      <c r="H54" s="18" t="s">
        <v>44</v>
      </c>
      <c r="I54" s="18">
        <v>26.58</v>
      </c>
      <c r="J54" s="21">
        <v>70</v>
      </c>
      <c r="K54" s="19">
        <f t="shared" si="30"/>
        <v>75.268817204301072</v>
      </c>
      <c r="L54" s="21">
        <v>0.4</v>
      </c>
      <c r="M54" s="21">
        <v>0.24</v>
      </c>
      <c r="N54" s="26">
        <v>0</v>
      </c>
      <c r="O54" s="21">
        <f t="shared" si="33"/>
        <v>0.64</v>
      </c>
      <c r="P54" s="27" t="s">
        <v>358</v>
      </c>
      <c r="Q54" s="21">
        <f t="shared" si="34"/>
        <v>6.3</v>
      </c>
      <c r="R54" s="21"/>
      <c r="S54" s="21"/>
      <c r="T54" s="21"/>
      <c r="U54" s="28">
        <f t="shared" si="31"/>
        <v>10.158730158730158</v>
      </c>
      <c r="V54" s="28">
        <f>O54/K54*100+V55</f>
        <v>20.530414285714283</v>
      </c>
      <c r="W54" s="21">
        <f t="shared" si="32"/>
        <v>5.66</v>
      </c>
      <c r="X54" s="22"/>
    </row>
    <row r="55" spans="1:24" s="23" customFormat="1" ht="60" x14ac:dyDescent="0.25">
      <c r="A55" s="16" t="s">
        <v>37</v>
      </c>
      <c r="B55" s="20" t="s">
        <v>100</v>
      </c>
      <c r="C55" s="21">
        <v>10</v>
      </c>
      <c r="D55" s="21">
        <v>6.3</v>
      </c>
      <c r="E55" s="21"/>
      <c r="F55" s="18">
        <v>110</v>
      </c>
      <c r="G55" s="32" t="s">
        <v>104</v>
      </c>
      <c r="H55" s="25" t="s">
        <v>44</v>
      </c>
      <c r="I55" s="18">
        <v>31.2</v>
      </c>
      <c r="J55" s="18">
        <v>70</v>
      </c>
      <c r="K55" s="19">
        <f t="shared" si="30"/>
        <v>75.268817204301072</v>
      </c>
      <c r="L55" s="21">
        <v>1.7</v>
      </c>
      <c r="M55" s="21">
        <v>0.26400000000000001</v>
      </c>
      <c r="N55" s="26">
        <v>0</v>
      </c>
      <c r="O55" s="21">
        <f t="shared" si="33"/>
        <v>1.964</v>
      </c>
      <c r="P55" s="27" t="s">
        <v>413</v>
      </c>
      <c r="Q55" s="21">
        <f t="shared" si="34"/>
        <v>6.3</v>
      </c>
      <c r="R55" s="21"/>
      <c r="S55" s="21"/>
      <c r="T55" s="21"/>
      <c r="U55" s="28">
        <f t="shared" si="31"/>
        <v>31.174603174603178</v>
      </c>
      <c r="V55" s="28">
        <f>O55/K55*100+V56</f>
        <v>19.680128571428568</v>
      </c>
      <c r="W55" s="21">
        <f t="shared" si="32"/>
        <v>4.3360000000000003</v>
      </c>
      <c r="X55" s="22"/>
    </row>
    <row r="56" spans="1:24" s="23" customFormat="1" ht="60" x14ac:dyDescent="0.25">
      <c r="A56" s="16" t="s">
        <v>78</v>
      </c>
      <c r="B56" s="20" t="s">
        <v>69</v>
      </c>
      <c r="C56" s="21">
        <v>16</v>
      </c>
      <c r="D56" s="21">
        <v>16</v>
      </c>
      <c r="E56" s="21"/>
      <c r="F56" s="21">
        <v>110</v>
      </c>
      <c r="G56" s="32" t="s">
        <v>103</v>
      </c>
      <c r="H56" s="25" t="s">
        <v>101</v>
      </c>
      <c r="I56" s="18" t="s">
        <v>102</v>
      </c>
      <c r="J56" s="21">
        <v>70</v>
      </c>
      <c r="K56" s="19">
        <f t="shared" si="30"/>
        <v>75.268817204301072</v>
      </c>
      <c r="L56" s="21">
        <v>7.9</v>
      </c>
      <c r="M56" s="21">
        <v>4.9489999999999998</v>
      </c>
      <c r="N56" s="26">
        <v>0</v>
      </c>
      <c r="O56" s="21">
        <f t="shared" si="33"/>
        <v>12.849</v>
      </c>
      <c r="P56" s="27" t="s">
        <v>359</v>
      </c>
      <c r="Q56" s="21">
        <f t="shared" si="34"/>
        <v>16</v>
      </c>
      <c r="R56" s="21"/>
      <c r="S56" s="21"/>
      <c r="T56" s="21"/>
      <c r="U56" s="28">
        <f t="shared" si="31"/>
        <v>80.306250000000006</v>
      </c>
      <c r="V56" s="28">
        <f>O56/K56*100</f>
        <v>17.070814285714285</v>
      </c>
      <c r="W56" s="21">
        <f t="shared" si="32"/>
        <v>3.1509999999999998</v>
      </c>
      <c r="X56" s="22"/>
    </row>
    <row r="57" spans="1:24" s="2" customFormat="1" ht="34.5" customHeight="1" x14ac:dyDescent="0.25">
      <c r="A57" s="87" t="s">
        <v>67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9"/>
    </row>
    <row r="58" spans="1:24" s="63" customFormat="1" ht="60" x14ac:dyDescent="0.25">
      <c r="A58" s="56" t="s">
        <v>11</v>
      </c>
      <c r="B58" s="57" t="s">
        <v>68</v>
      </c>
      <c r="C58" s="58"/>
      <c r="D58" s="58"/>
      <c r="E58" s="58"/>
      <c r="F58" s="58">
        <v>110</v>
      </c>
      <c r="G58" s="58"/>
      <c r="H58" s="58" t="s">
        <v>253</v>
      </c>
      <c r="I58" s="58" t="s">
        <v>343</v>
      </c>
      <c r="J58" s="58">
        <v>81</v>
      </c>
      <c r="K58" s="59">
        <f>J58/0.93</f>
        <v>87.096774193548384</v>
      </c>
      <c r="L58" s="58">
        <f>SUM(L59:L60)</f>
        <v>24.229999999999997</v>
      </c>
      <c r="M58" s="58">
        <f>SUM(M59:M60)</f>
        <v>12.244</v>
      </c>
      <c r="N58" s="58">
        <f>SUM(N59:N60)</f>
        <v>0</v>
      </c>
      <c r="O58" s="58">
        <f>SUM(O59:O60)</f>
        <v>36.474000000000004</v>
      </c>
      <c r="P58" s="60" t="s">
        <v>175</v>
      </c>
      <c r="Q58" s="58"/>
      <c r="R58" s="58"/>
      <c r="S58" s="58"/>
      <c r="T58" s="58"/>
      <c r="U58" s="58"/>
      <c r="V58" s="105">
        <f>SUM(O58/K58*100)</f>
        <v>41.87755555555556</v>
      </c>
      <c r="W58" s="58">
        <f>SUM(W59:W60)</f>
        <v>-4.4740000000000002</v>
      </c>
      <c r="X58" s="62"/>
    </row>
    <row r="59" spans="1:24" s="63" customFormat="1" ht="60" x14ac:dyDescent="0.25">
      <c r="A59" s="56" t="s">
        <v>12</v>
      </c>
      <c r="B59" s="60" t="s">
        <v>69</v>
      </c>
      <c r="C59" s="61">
        <v>16</v>
      </c>
      <c r="D59" s="61">
        <v>16</v>
      </c>
      <c r="E59" s="61"/>
      <c r="F59" s="61">
        <v>110</v>
      </c>
      <c r="G59" s="84" t="s">
        <v>255</v>
      </c>
      <c r="H59" s="85" t="s">
        <v>254</v>
      </c>
      <c r="I59" s="85" t="s">
        <v>343</v>
      </c>
      <c r="J59" s="61">
        <v>81</v>
      </c>
      <c r="K59" s="59">
        <f t="shared" ref="K59:K60" si="35">J59/0.93</f>
        <v>87.096774193548384</v>
      </c>
      <c r="L59" s="61">
        <v>7.9</v>
      </c>
      <c r="M59" s="61">
        <v>4.9489999999999998</v>
      </c>
      <c r="N59" s="61">
        <v>0</v>
      </c>
      <c r="O59" s="61">
        <f>SUM(L59:N59)</f>
        <v>12.849</v>
      </c>
      <c r="P59" s="64" t="s">
        <v>344</v>
      </c>
      <c r="Q59" s="61">
        <f>MIN(C59:E59)</f>
        <v>16</v>
      </c>
      <c r="R59" s="61"/>
      <c r="S59" s="61"/>
      <c r="T59" s="61"/>
      <c r="U59" s="86">
        <f>SUM(O59-N59)/Q59*100</f>
        <v>80.306250000000006</v>
      </c>
      <c r="V59" s="86">
        <f>O59/K59*100+V60</f>
        <v>41.877555555555553</v>
      </c>
      <c r="W59" s="61">
        <f>SUM(Q59-(O59-N59))</f>
        <v>3.1509999999999998</v>
      </c>
      <c r="X59" s="62"/>
    </row>
    <row r="60" spans="1:24" s="52" customFormat="1" ht="75" x14ac:dyDescent="0.25">
      <c r="A60" s="46" t="s">
        <v>13</v>
      </c>
      <c r="B60" s="49" t="s">
        <v>70</v>
      </c>
      <c r="C60" s="50">
        <v>25</v>
      </c>
      <c r="D60" s="50">
        <v>16</v>
      </c>
      <c r="E60" s="50"/>
      <c r="F60" s="47">
        <v>110</v>
      </c>
      <c r="G60" s="65" t="s">
        <v>342</v>
      </c>
      <c r="H60" s="47" t="s">
        <v>175</v>
      </c>
      <c r="I60" s="53"/>
      <c r="J60" s="50">
        <v>81</v>
      </c>
      <c r="K60" s="48">
        <f t="shared" si="35"/>
        <v>87.096774193548384</v>
      </c>
      <c r="L60" s="50">
        <v>16.329999999999998</v>
      </c>
      <c r="M60" s="50">
        <v>7.2949999999999999</v>
      </c>
      <c r="N60" s="66">
        <v>0</v>
      </c>
      <c r="O60" s="50">
        <f t="shared" ref="O60" si="36">SUM(L60:N60)</f>
        <v>23.625</v>
      </c>
      <c r="P60" s="54" t="s">
        <v>345</v>
      </c>
      <c r="Q60" s="50">
        <f t="shared" ref="Q60" si="37">MIN(C60:E60)</f>
        <v>16</v>
      </c>
      <c r="R60" s="50"/>
      <c r="S60" s="50"/>
      <c r="T60" s="50"/>
      <c r="U60" s="55">
        <f>SUM(O60-N60)/Q60*100</f>
        <v>147.65625</v>
      </c>
      <c r="V60" s="55">
        <f>O60/K60*100</f>
        <v>27.125</v>
      </c>
      <c r="W60" s="50">
        <f>SUM(Q60-(O60-N60))</f>
        <v>-7.625</v>
      </c>
      <c r="X60" s="51"/>
    </row>
    <row r="61" spans="1:24" s="2" customFormat="1" ht="34.5" customHeight="1" x14ac:dyDescent="0.25">
      <c r="A61" s="87" t="s">
        <v>367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9"/>
    </row>
    <row r="62" spans="1:24" s="23" customFormat="1" ht="28.5" x14ac:dyDescent="0.25">
      <c r="A62" s="16" t="s">
        <v>11</v>
      </c>
      <c r="B62" s="17" t="s">
        <v>158</v>
      </c>
      <c r="C62" s="18"/>
      <c r="D62" s="18"/>
      <c r="E62" s="18"/>
      <c r="F62" s="18">
        <v>110</v>
      </c>
      <c r="G62" s="18"/>
      <c r="H62" s="18" t="s">
        <v>113</v>
      </c>
      <c r="I62" s="18">
        <v>8</v>
      </c>
      <c r="J62" s="18">
        <v>70</v>
      </c>
      <c r="K62" s="19">
        <f>J62/0.93</f>
        <v>75.268817204301072</v>
      </c>
      <c r="L62" s="18">
        <f>SUM(L63:L63)</f>
        <v>16.329999999999998</v>
      </c>
      <c r="M62" s="18">
        <f>SUM(M63:M63)</f>
        <v>7.2949999999999999</v>
      </c>
      <c r="N62" s="18">
        <f>SUM(N63:N63)</f>
        <v>0</v>
      </c>
      <c r="O62" s="18">
        <f>SUM(O63:O63)</f>
        <v>23.625</v>
      </c>
      <c r="P62" s="20" t="s">
        <v>44</v>
      </c>
      <c r="Q62" s="18"/>
      <c r="R62" s="18"/>
      <c r="S62" s="18"/>
      <c r="T62" s="18"/>
      <c r="U62" s="18"/>
      <c r="V62" s="103">
        <f>SUM(O62/K62*100)</f>
        <v>31.387500000000003</v>
      </c>
      <c r="W62" s="18">
        <f>SUM(W63:W63)</f>
        <v>-7.625</v>
      </c>
      <c r="X62" s="22"/>
    </row>
    <row r="63" spans="1:24" s="40" customFormat="1" ht="30" x14ac:dyDescent="0.25">
      <c r="A63" s="33" t="s">
        <v>12</v>
      </c>
      <c r="B63" s="37" t="s">
        <v>70</v>
      </c>
      <c r="C63" s="38">
        <v>25</v>
      </c>
      <c r="D63" s="38">
        <v>16</v>
      </c>
      <c r="E63" s="38"/>
      <c r="F63" s="38">
        <v>110</v>
      </c>
      <c r="G63" s="67" t="s">
        <v>159</v>
      </c>
      <c r="H63" s="35" t="s">
        <v>113</v>
      </c>
      <c r="I63" s="35">
        <v>8</v>
      </c>
      <c r="J63" s="38">
        <v>70</v>
      </c>
      <c r="K63" s="36">
        <f t="shared" ref="K63" si="38">J63/0.93</f>
        <v>75.268817204301072</v>
      </c>
      <c r="L63" s="38">
        <v>16.329999999999998</v>
      </c>
      <c r="M63" s="38">
        <v>7.2949999999999999</v>
      </c>
      <c r="N63" s="38">
        <v>0</v>
      </c>
      <c r="O63" s="38">
        <f>SUM(L63:N63)</f>
        <v>23.625</v>
      </c>
      <c r="P63" s="68" t="s">
        <v>366</v>
      </c>
      <c r="Q63" s="38">
        <f>MIN(C63:E63)</f>
        <v>16</v>
      </c>
      <c r="R63" s="38"/>
      <c r="S63" s="38"/>
      <c r="T63" s="38"/>
      <c r="U63" s="42">
        <f>SUM(O63-N63)/Q63*100</f>
        <v>147.65625</v>
      </c>
      <c r="V63" s="42">
        <f>O63/K63*100</f>
        <v>31.387500000000003</v>
      </c>
      <c r="W63" s="38">
        <f>SUM(Q63-(O63-N63))</f>
        <v>-7.625</v>
      </c>
      <c r="X63" s="39"/>
    </row>
    <row r="64" spans="1:24" s="2" customFormat="1" ht="34.5" customHeight="1" x14ac:dyDescent="0.25">
      <c r="A64" s="87" t="s">
        <v>110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9"/>
    </row>
    <row r="65" spans="1:26" s="23" customFormat="1" ht="93" customHeight="1" x14ac:dyDescent="0.25">
      <c r="A65" s="16" t="s">
        <v>11</v>
      </c>
      <c r="B65" s="17" t="s">
        <v>111</v>
      </c>
      <c r="C65" s="18"/>
      <c r="D65" s="18"/>
      <c r="E65" s="18"/>
      <c r="F65" s="18">
        <v>110</v>
      </c>
      <c r="G65" s="18"/>
      <c r="H65" s="18" t="s">
        <v>261</v>
      </c>
      <c r="I65" s="18">
        <v>2.7</v>
      </c>
      <c r="J65" s="18">
        <v>70</v>
      </c>
      <c r="K65" s="19">
        <f>J65/0.93</f>
        <v>75.268817204301072</v>
      </c>
      <c r="L65" s="18">
        <f>SUM(L66:L66)</f>
        <v>22.2</v>
      </c>
      <c r="M65" s="18">
        <f>SUM(M66:M66)</f>
        <v>0</v>
      </c>
      <c r="N65" s="18">
        <f>SUM(N66:N66)</f>
        <v>0</v>
      </c>
      <c r="O65" s="18">
        <f>SUM(O66:O66)</f>
        <v>22.2</v>
      </c>
      <c r="P65" s="20" t="s">
        <v>44</v>
      </c>
      <c r="Q65" s="18"/>
      <c r="R65" s="18"/>
      <c r="S65" s="18"/>
      <c r="T65" s="18"/>
      <c r="U65" s="18"/>
      <c r="V65" s="103">
        <f>SUM(O65/K65*100)</f>
        <v>29.494285714285713</v>
      </c>
      <c r="W65" s="18">
        <f>SUM(W66:W66)</f>
        <v>9.3000000000000007</v>
      </c>
      <c r="X65" s="22"/>
    </row>
    <row r="66" spans="1:26" s="23" customFormat="1" ht="62.25" customHeight="1" x14ac:dyDescent="0.25">
      <c r="A66" s="16" t="s">
        <v>12</v>
      </c>
      <c r="B66" s="20" t="s">
        <v>260</v>
      </c>
      <c r="C66" s="21">
        <v>31.5</v>
      </c>
      <c r="D66" s="21">
        <v>31.5</v>
      </c>
      <c r="E66" s="21"/>
      <c r="F66" s="21">
        <v>110</v>
      </c>
      <c r="G66" s="30" t="s">
        <v>112</v>
      </c>
      <c r="H66" s="18" t="s">
        <v>261</v>
      </c>
      <c r="I66" s="18">
        <v>2.7</v>
      </c>
      <c r="J66" s="21">
        <v>70</v>
      </c>
      <c r="K66" s="19">
        <f t="shared" ref="K66" si="39">J66/0.93</f>
        <v>75.268817204301072</v>
      </c>
      <c r="L66" s="21">
        <v>22.2</v>
      </c>
      <c r="M66" s="21">
        <v>0</v>
      </c>
      <c r="N66" s="21">
        <v>0</v>
      </c>
      <c r="O66" s="21">
        <f>SUM(L66:N66)</f>
        <v>22.2</v>
      </c>
      <c r="P66" s="20" t="s">
        <v>44</v>
      </c>
      <c r="Q66" s="21">
        <f>MIN(C66:E66)</f>
        <v>31.5</v>
      </c>
      <c r="R66" s="21"/>
      <c r="S66" s="21"/>
      <c r="T66" s="21"/>
      <c r="U66" s="28">
        <f>SUM(O66-N66)/Q66*100</f>
        <v>70.476190476190467</v>
      </c>
      <c r="V66" s="28">
        <f>O66/K66*100</f>
        <v>29.494285714285713</v>
      </c>
      <c r="W66" s="21">
        <f>SUM(Q66-(O66-N66))</f>
        <v>9.3000000000000007</v>
      </c>
      <c r="X66" s="22"/>
    </row>
    <row r="67" spans="1:26" s="2" customFormat="1" ht="34.5" customHeight="1" x14ac:dyDescent="0.25">
      <c r="A67" s="87" t="s">
        <v>114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9"/>
    </row>
    <row r="68" spans="1:26" s="23" customFormat="1" ht="93" customHeight="1" x14ac:dyDescent="0.25">
      <c r="A68" s="16" t="s">
        <v>11</v>
      </c>
      <c r="B68" s="17" t="s">
        <v>115</v>
      </c>
      <c r="C68" s="18"/>
      <c r="D68" s="18"/>
      <c r="E68" s="18"/>
      <c r="F68" s="18">
        <v>110</v>
      </c>
      <c r="G68" s="18"/>
      <c r="H68" s="18" t="s">
        <v>262</v>
      </c>
      <c r="I68" s="18">
        <v>0.45</v>
      </c>
      <c r="J68" s="18">
        <v>48</v>
      </c>
      <c r="K68" s="19">
        <f>J68/0.93</f>
        <v>51.612903225806448</v>
      </c>
      <c r="L68" s="18">
        <f>SUM(L69:L69)</f>
        <v>3.556</v>
      </c>
      <c r="M68" s="18">
        <f t="shared" ref="M68:O68" si="40">SUM(M69:M69)</f>
        <v>0.219</v>
      </c>
      <c r="N68" s="18">
        <f t="shared" si="40"/>
        <v>0</v>
      </c>
      <c r="O68" s="18">
        <f t="shared" si="40"/>
        <v>3.7749999999999999</v>
      </c>
      <c r="P68" s="20" t="s">
        <v>263</v>
      </c>
      <c r="Q68" s="18"/>
      <c r="R68" s="18"/>
      <c r="S68" s="18"/>
      <c r="T68" s="18"/>
      <c r="U68" s="18"/>
      <c r="V68" s="103">
        <f>SUM(O68/K68*100)</f>
        <v>7.3140625000000004</v>
      </c>
      <c r="W68" s="18">
        <f>SUM(W69:W69)</f>
        <v>6.2249999999999996</v>
      </c>
      <c r="X68" s="22"/>
      <c r="Y68" s="73"/>
      <c r="Z68" s="73"/>
    </row>
    <row r="69" spans="1:26" s="23" customFormat="1" ht="30" x14ac:dyDescent="0.25">
      <c r="A69" s="16" t="s">
        <v>12</v>
      </c>
      <c r="B69" s="20" t="s">
        <v>117</v>
      </c>
      <c r="C69" s="21">
        <v>10</v>
      </c>
      <c r="D69" s="21">
        <v>10</v>
      </c>
      <c r="E69" s="21"/>
      <c r="F69" s="21">
        <v>110</v>
      </c>
      <c r="G69" s="69" t="s">
        <v>116</v>
      </c>
      <c r="H69" s="18" t="s">
        <v>262</v>
      </c>
      <c r="I69" s="18">
        <v>0.45</v>
      </c>
      <c r="J69" s="21">
        <v>92</v>
      </c>
      <c r="K69" s="19">
        <f t="shared" ref="K69" si="41">J69/0.93</f>
        <v>98.924731182795696</v>
      </c>
      <c r="L69" s="21">
        <v>3.556</v>
      </c>
      <c r="M69" s="21">
        <v>0.219</v>
      </c>
      <c r="N69" s="21">
        <v>0</v>
      </c>
      <c r="O69" s="21">
        <f>SUM(L69:N69)</f>
        <v>3.7749999999999999</v>
      </c>
      <c r="P69" s="27" t="s">
        <v>263</v>
      </c>
      <c r="Q69" s="21">
        <f>MIN(C69:E69)</f>
        <v>10</v>
      </c>
      <c r="R69" s="21"/>
      <c r="S69" s="21"/>
      <c r="T69" s="21"/>
      <c r="U69" s="28">
        <f>SUM(O69-N69)/Q69*100</f>
        <v>37.75</v>
      </c>
      <c r="V69" s="28">
        <f>O69/K69*100</f>
        <v>3.816032608695652</v>
      </c>
      <c r="W69" s="21">
        <f>SUM(Q69-(O69-N69))</f>
        <v>6.2249999999999996</v>
      </c>
      <c r="X69" s="22"/>
      <c r="Y69" s="73"/>
      <c r="Z69" s="73"/>
    </row>
    <row r="70" spans="1:26" s="2" customFormat="1" ht="34.5" customHeight="1" x14ac:dyDescent="0.25">
      <c r="A70" s="87" t="s">
        <v>119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9"/>
    </row>
    <row r="71" spans="1:26" s="23" customFormat="1" ht="81" customHeight="1" x14ac:dyDescent="0.25">
      <c r="A71" s="16" t="s">
        <v>11</v>
      </c>
      <c r="B71" s="74" t="s">
        <v>120</v>
      </c>
      <c r="C71" s="18"/>
      <c r="D71" s="18"/>
      <c r="E71" s="18"/>
      <c r="F71" s="18">
        <v>110</v>
      </c>
      <c r="G71" s="18"/>
      <c r="H71" s="18" t="s">
        <v>126</v>
      </c>
      <c r="I71" s="18" t="s">
        <v>264</v>
      </c>
      <c r="J71" s="18">
        <v>70</v>
      </c>
      <c r="K71" s="19">
        <f>J71/0.93</f>
        <v>75.268817204301072</v>
      </c>
      <c r="L71" s="18">
        <f>SUM(L72:L73)</f>
        <v>2.2090000000000001</v>
      </c>
      <c r="M71" s="18">
        <f>SUM(M72:M73)</f>
        <v>9.1999999999999998E-2</v>
      </c>
      <c r="N71" s="18">
        <f>SUM(N72:N73)</f>
        <v>0</v>
      </c>
      <c r="O71" s="18">
        <f>SUM(O72:O73)</f>
        <v>2.3010000000000002</v>
      </c>
      <c r="P71" s="20" t="s">
        <v>360</v>
      </c>
      <c r="Q71" s="18"/>
      <c r="R71" s="18"/>
      <c r="S71" s="18"/>
      <c r="T71" s="18"/>
      <c r="U71" s="18"/>
      <c r="V71" s="103">
        <f>SUM(O71/K71*100)</f>
        <v>3.0570428571428576</v>
      </c>
      <c r="W71" s="18">
        <f>SUM(W72:W73)</f>
        <v>13.998999999999999</v>
      </c>
      <c r="X71" s="22"/>
    </row>
    <row r="72" spans="1:26" s="23" customFormat="1" ht="30" x14ac:dyDescent="0.25">
      <c r="A72" s="16" t="s">
        <v>12</v>
      </c>
      <c r="B72" s="20" t="s">
        <v>121</v>
      </c>
      <c r="C72" s="21">
        <v>6.3</v>
      </c>
      <c r="D72" s="21"/>
      <c r="E72" s="21"/>
      <c r="F72" s="21">
        <v>110</v>
      </c>
      <c r="G72" s="20" t="s">
        <v>123</v>
      </c>
      <c r="H72" s="18" t="s">
        <v>125</v>
      </c>
      <c r="I72" s="18">
        <v>90.6</v>
      </c>
      <c r="J72" s="21">
        <v>70</v>
      </c>
      <c r="K72" s="19">
        <f t="shared" ref="K72:K73" si="42">J72/0.93</f>
        <v>75.268817204301072</v>
      </c>
      <c r="L72" s="21">
        <v>1.298</v>
      </c>
      <c r="M72" s="21">
        <v>5.1999999999999998E-2</v>
      </c>
      <c r="N72" s="21">
        <v>0</v>
      </c>
      <c r="O72" s="21">
        <f>SUM(L72:N72)</f>
        <v>1.35</v>
      </c>
      <c r="P72" s="27" t="s">
        <v>125</v>
      </c>
      <c r="Q72" s="21">
        <f>MIN(C72:E72)</f>
        <v>6.3</v>
      </c>
      <c r="R72" s="21"/>
      <c r="S72" s="21"/>
      <c r="T72" s="21"/>
      <c r="U72" s="28">
        <f>SUM(O72-N72)/Q72*100</f>
        <v>21.428571428571431</v>
      </c>
      <c r="V72" s="28">
        <f>O72/K72*100+V73</f>
        <v>3.0570428571428576</v>
      </c>
      <c r="W72" s="21">
        <f>SUM(Q72-(O72-N72))</f>
        <v>4.9499999999999993</v>
      </c>
      <c r="X72" s="22"/>
    </row>
    <row r="73" spans="1:26" s="23" customFormat="1" ht="30" x14ac:dyDescent="0.25">
      <c r="A73" s="16" t="s">
        <v>13</v>
      </c>
      <c r="B73" s="20" t="s">
        <v>122</v>
      </c>
      <c r="C73" s="21">
        <v>10</v>
      </c>
      <c r="D73" s="21"/>
      <c r="E73" s="21"/>
      <c r="F73" s="18">
        <v>110</v>
      </c>
      <c r="G73" s="32" t="s">
        <v>124</v>
      </c>
      <c r="H73" s="18" t="s">
        <v>44</v>
      </c>
      <c r="I73" s="18">
        <v>33.9</v>
      </c>
      <c r="J73" s="21">
        <v>70</v>
      </c>
      <c r="K73" s="19">
        <f t="shared" si="42"/>
        <v>75.268817204301072</v>
      </c>
      <c r="L73" s="21">
        <v>0.91100000000000003</v>
      </c>
      <c r="M73" s="21">
        <v>0.04</v>
      </c>
      <c r="N73" s="26">
        <v>0</v>
      </c>
      <c r="O73" s="21">
        <f>SUM(L73:N73)</f>
        <v>0.95100000000000007</v>
      </c>
      <c r="P73" s="27" t="s">
        <v>44</v>
      </c>
      <c r="Q73" s="21">
        <f t="shared" ref="Q73" si="43">MIN(C73:E73)</f>
        <v>10</v>
      </c>
      <c r="R73" s="21"/>
      <c r="S73" s="21"/>
      <c r="T73" s="21"/>
      <c r="U73" s="28">
        <f>SUM(O73-N73)/Q73*100</f>
        <v>9.51</v>
      </c>
      <c r="V73" s="28">
        <f>O73/K73*100</f>
        <v>1.2634714285714288</v>
      </c>
      <c r="W73" s="21">
        <f>SUM(Q73-(O73-N73))</f>
        <v>9.0489999999999995</v>
      </c>
      <c r="X73" s="22"/>
    </row>
    <row r="74" spans="1:26" s="2" customFormat="1" ht="34.5" customHeight="1" x14ac:dyDescent="0.25">
      <c r="A74" s="87" t="s">
        <v>127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9"/>
    </row>
    <row r="75" spans="1:26" s="23" customFormat="1" ht="71.25" x14ac:dyDescent="0.25">
      <c r="A75" s="16" t="s">
        <v>11</v>
      </c>
      <c r="B75" s="17" t="s">
        <v>128</v>
      </c>
      <c r="C75" s="18"/>
      <c r="D75" s="18"/>
      <c r="E75" s="18"/>
      <c r="F75" s="18">
        <v>110</v>
      </c>
      <c r="G75" s="18"/>
      <c r="H75" s="18" t="s">
        <v>271</v>
      </c>
      <c r="I75" s="18" t="s">
        <v>270</v>
      </c>
      <c r="J75" s="18">
        <v>48</v>
      </c>
      <c r="K75" s="19">
        <f>J75/0.93</f>
        <v>51.612903225806448</v>
      </c>
      <c r="L75" s="18">
        <f>SUM(L76:L82)</f>
        <v>26.83</v>
      </c>
      <c r="M75" s="18">
        <f>SUM(M76:M82)</f>
        <v>0.25</v>
      </c>
      <c r="N75" s="18">
        <f>SUM(N76:N82)</f>
        <v>0</v>
      </c>
      <c r="O75" s="18">
        <f>SUM(O76:O82)</f>
        <v>27.080000000000002</v>
      </c>
      <c r="P75" s="20" t="s">
        <v>43</v>
      </c>
      <c r="Q75" s="18"/>
      <c r="R75" s="18"/>
      <c r="S75" s="18"/>
      <c r="T75" s="18"/>
      <c r="U75" s="18"/>
      <c r="V75" s="103">
        <f>SUM(O75/K75*100)</f>
        <v>52.467500000000008</v>
      </c>
      <c r="W75" s="18">
        <f>SUM(W76:W82)</f>
        <v>26.720000000000002</v>
      </c>
      <c r="X75" s="22"/>
    </row>
    <row r="76" spans="1:26" s="23" customFormat="1" ht="30" x14ac:dyDescent="0.25">
      <c r="A76" s="16" t="s">
        <v>12</v>
      </c>
      <c r="B76" s="75"/>
      <c r="C76" s="21"/>
      <c r="D76" s="21"/>
      <c r="E76" s="21"/>
      <c r="F76" s="21">
        <v>110</v>
      </c>
      <c r="G76" s="69" t="s">
        <v>265</v>
      </c>
      <c r="H76" s="18" t="s">
        <v>43</v>
      </c>
      <c r="I76" s="18">
        <v>66.8</v>
      </c>
      <c r="J76" s="21">
        <v>48</v>
      </c>
      <c r="K76" s="19">
        <f>J76/0.93</f>
        <v>51.612903225806448</v>
      </c>
      <c r="L76" s="21"/>
      <c r="M76" s="21"/>
      <c r="N76" s="21">
        <v>0</v>
      </c>
      <c r="O76" s="21">
        <f>SUM(L76:N76)</f>
        <v>0</v>
      </c>
      <c r="P76" s="27" t="s">
        <v>43</v>
      </c>
      <c r="Q76" s="21">
        <f>MIN(C76:E76)</f>
        <v>0</v>
      </c>
      <c r="R76" s="21"/>
      <c r="S76" s="21"/>
      <c r="T76" s="21"/>
      <c r="U76" s="28"/>
      <c r="V76" s="28">
        <f t="shared" ref="V76:V81" si="44">O76/K76*100+V77</f>
        <v>34.675234702093398</v>
      </c>
      <c r="W76" s="21">
        <f>SUM(Q76-(O76-N76))</f>
        <v>0</v>
      </c>
      <c r="X76" s="22"/>
    </row>
    <row r="77" spans="1:26" s="23" customFormat="1" ht="67.5" customHeight="1" x14ac:dyDescent="0.25">
      <c r="A77" s="16" t="s">
        <v>13</v>
      </c>
      <c r="B77" s="20" t="s">
        <v>129</v>
      </c>
      <c r="C77" s="21">
        <v>10</v>
      </c>
      <c r="D77" s="21">
        <v>10</v>
      </c>
      <c r="E77" s="21"/>
      <c r="F77" s="21">
        <v>110</v>
      </c>
      <c r="G77" s="70" t="s">
        <v>361</v>
      </c>
      <c r="H77" s="18" t="s">
        <v>43</v>
      </c>
      <c r="I77" s="18">
        <v>0.3</v>
      </c>
      <c r="J77" s="21">
        <v>48</v>
      </c>
      <c r="K77" s="19">
        <f>J77/0.93</f>
        <v>51.612903225806448</v>
      </c>
      <c r="L77" s="21">
        <v>5.7779999999999996</v>
      </c>
      <c r="M77" s="21">
        <v>1.7999999999999999E-2</v>
      </c>
      <c r="N77" s="21">
        <v>0</v>
      </c>
      <c r="O77" s="21">
        <f>SUM(L77:N77)</f>
        <v>5.7959999999999994</v>
      </c>
      <c r="P77" s="27" t="s">
        <v>43</v>
      </c>
      <c r="Q77" s="21">
        <f>MIN(C77:E77)</f>
        <v>10</v>
      </c>
      <c r="R77" s="21"/>
      <c r="S77" s="21"/>
      <c r="T77" s="21"/>
      <c r="U77" s="28">
        <f>SUM(O77-N77)/Q77*100</f>
        <v>57.959999999999987</v>
      </c>
      <c r="V77" s="28">
        <f t="shared" si="44"/>
        <v>34.675234702093398</v>
      </c>
      <c r="W77" s="21">
        <f t="shared" ref="W77:W82" si="45">SUM(Q77-(O77-N77))</f>
        <v>4.2040000000000006</v>
      </c>
      <c r="X77" s="22"/>
    </row>
    <row r="78" spans="1:26" s="23" customFormat="1" ht="30" x14ac:dyDescent="0.25">
      <c r="A78" s="16" t="s">
        <v>14</v>
      </c>
      <c r="B78" s="20" t="s">
        <v>130</v>
      </c>
      <c r="C78" s="21"/>
      <c r="D78" s="21"/>
      <c r="E78" s="21"/>
      <c r="F78" s="18">
        <v>110</v>
      </c>
      <c r="G78" s="70" t="s">
        <v>266</v>
      </c>
      <c r="H78" s="18" t="s">
        <v>135</v>
      </c>
      <c r="I78" s="18" t="s">
        <v>136</v>
      </c>
      <c r="J78" s="21">
        <v>48</v>
      </c>
      <c r="K78" s="19">
        <f t="shared" ref="K78:K82" si="46">J78/0.93</f>
        <v>51.612903225806448</v>
      </c>
      <c r="L78" s="21">
        <v>0</v>
      </c>
      <c r="M78" s="61">
        <v>0</v>
      </c>
      <c r="N78" s="26">
        <v>0</v>
      </c>
      <c r="O78" s="21">
        <f t="shared" ref="O78:O82" si="47">SUM(L78:N78)</f>
        <v>0</v>
      </c>
      <c r="P78" s="27" t="s">
        <v>362</v>
      </c>
      <c r="Q78" s="21">
        <f t="shared" ref="Q78:Q82" si="48">MIN(C78:E78)</f>
        <v>0</v>
      </c>
      <c r="R78" s="21"/>
      <c r="S78" s="21"/>
      <c r="T78" s="21"/>
      <c r="U78" s="28"/>
      <c r="V78" s="28">
        <f t="shared" si="44"/>
        <v>23.445484702093399</v>
      </c>
      <c r="W78" s="21">
        <f t="shared" si="45"/>
        <v>0</v>
      </c>
      <c r="X78" s="22"/>
    </row>
    <row r="79" spans="1:26" s="23" customFormat="1" ht="90" x14ac:dyDescent="0.25">
      <c r="A79" s="16" t="s">
        <v>36</v>
      </c>
      <c r="B79" s="20" t="s">
        <v>131</v>
      </c>
      <c r="C79" s="21">
        <v>25</v>
      </c>
      <c r="D79" s="21">
        <v>25</v>
      </c>
      <c r="E79" s="21"/>
      <c r="F79" s="21">
        <v>110</v>
      </c>
      <c r="G79" s="70" t="s">
        <v>137</v>
      </c>
      <c r="H79" s="29" t="s">
        <v>138</v>
      </c>
      <c r="I79" s="18" t="s">
        <v>267</v>
      </c>
      <c r="J79" s="21">
        <v>92</v>
      </c>
      <c r="K79" s="19">
        <f t="shared" si="46"/>
        <v>98.924731182795696</v>
      </c>
      <c r="L79" s="61">
        <v>5.7779999999999996</v>
      </c>
      <c r="M79" s="21">
        <v>0.192</v>
      </c>
      <c r="N79" s="26">
        <v>0</v>
      </c>
      <c r="O79" s="21">
        <f t="shared" si="47"/>
        <v>5.97</v>
      </c>
      <c r="P79" s="27" t="s">
        <v>363</v>
      </c>
      <c r="Q79" s="21">
        <f t="shared" si="48"/>
        <v>25</v>
      </c>
      <c r="R79" s="21"/>
      <c r="S79" s="21"/>
      <c r="T79" s="21"/>
      <c r="U79" s="28">
        <f t="shared" ref="U79:U82" si="49">SUM(O79-N79)/Q79*100</f>
        <v>23.88</v>
      </c>
      <c r="V79" s="28">
        <f t="shared" si="44"/>
        <v>23.445484702093399</v>
      </c>
      <c r="W79" s="21">
        <f t="shared" si="45"/>
        <v>19.03</v>
      </c>
      <c r="X79" s="22"/>
    </row>
    <row r="80" spans="1:26" s="23" customFormat="1" ht="60" x14ac:dyDescent="0.25">
      <c r="A80" s="16" t="s">
        <v>37</v>
      </c>
      <c r="B80" s="20" t="s">
        <v>132</v>
      </c>
      <c r="C80" s="21">
        <v>10</v>
      </c>
      <c r="D80" s="21">
        <v>10</v>
      </c>
      <c r="E80" s="21"/>
      <c r="F80" s="18">
        <v>110</v>
      </c>
      <c r="G80" s="70" t="s">
        <v>140</v>
      </c>
      <c r="H80" s="29" t="s">
        <v>141</v>
      </c>
      <c r="I80" s="29" t="s">
        <v>139</v>
      </c>
      <c r="J80" s="18">
        <v>92</v>
      </c>
      <c r="K80" s="19">
        <f t="shared" si="46"/>
        <v>98.924731182795696</v>
      </c>
      <c r="L80" s="21">
        <v>1.218</v>
      </c>
      <c r="M80" s="21">
        <v>3.5999999999999997E-2</v>
      </c>
      <c r="N80" s="26">
        <v>0</v>
      </c>
      <c r="O80" s="21">
        <f t="shared" si="47"/>
        <v>1.254</v>
      </c>
      <c r="P80" s="27" t="s">
        <v>364</v>
      </c>
      <c r="Q80" s="21">
        <f t="shared" si="48"/>
        <v>10</v>
      </c>
      <c r="R80" s="21"/>
      <c r="S80" s="21"/>
      <c r="T80" s="21"/>
      <c r="U80" s="28">
        <f t="shared" si="49"/>
        <v>12.540000000000001</v>
      </c>
      <c r="V80" s="28">
        <f t="shared" si="44"/>
        <v>17.410593397745572</v>
      </c>
      <c r="W80" s="21">
        <f t="shared" si="45"/>
        <v>8.7460000000000004</v>
      </c>
      <c r="X80" s="22"/>
    </row>
    <row r="81" spans="1:24" s="23" customFormat="1" ht="60" x14ac:dyDescent="0.25">
      <c r="A81" s="16" t="s">
        <v>78</v>
      </c>
      <c r="B81" s="20" t="s">
        <v>133</v>
      </c>
      <c r="C81" s="21">
        <v>10</v>
      </c>
      <c r="D81" s="21">
        <v>6.3</v>
      </c>
      <c r="E81" s="21"/>
      <c r="F81" s="18"/>
      <c r="G81" s="76" t="s">
        <v>144</v>
      </c>
      <c r="H81" s="77" t="s">
        <v>142</v>
      </c>
      <c r="I81" s="18" t="s">
        <v>143</v>
      </c>
      <c r="J81" s="18">
        <v>81</v>
      </c>
      <c r="K81" s="19">
        <f t="shared" si="46"/>
        <v>87.096774193548384</v>
      </c>
      <c r="L81" s="21">
        <v>13.3</v>
      </c>
      <c r="M81" s="21">
        <v>0</v>
      </c>
      <c r="N81" s="26">
        <v>0</v>
      </c>
      <c r="O81" s="21">
        <f t="shared" si="47"/>
        <v>13.3</v>
      </c>
      <c r="P81" s="27" t="s">
        <v>175</v>
      </c>
      <c r="Q81" s="21">
        <f t="shared" si="48"/>
        <v>6.3</v>
      </c>
      <c r="R81" s="21"/>
      <c r="S81" s="21"/>
      <c r="T81" s="21"/>
      <c r="U81" s="28">
        <f t="shared" si="49"/>
        <v>211.11111111111111</v>
      </c>
      <c r="V81" s="28">
        <f t="shared" si="44"/>
        <v>16.142962962962965</v>
      </c>
      <c r="W81" s="21">
        <f t="shared" si="45"/>
        <v>-7.0000000000000009</v>
      </c>
      <c r="X81" s="22"/>
    </row>
    <row r="82" spans="1:24" s="23" customFormat="1" ht="120" x14ac:dyDescent="0.25">
      <c r="A82" s="16" t="s">
        <v>198</v>
      </c>
      <c r="B82" s="20" t="s">
        <v>134</v>
      </c>
      <c r="C82" s="21">
        <v>10</v>
      </c>
      <c r="D82" s="21"/>
      <c r="E82" s="21">
        <v>2.5</v>
      </c>
      <c r="F82" s="21">
        <v>110</v>
      </c>
      <c r="G82" s="70" t="s">
        <v>269</v>
      </c>
      <c r="H82" s="77" t="s">
        <v>145</v>
      </c>
      <c r="I82" s="18" t="s">
        <v>268</v>
      </c>
      <c r="J82" s="21">
        <v>81</v>
      </c>
      <c r="K82" s="19">
        <f t="shared" si="46"/>
        <v>87.096774193548384</v>
      </c>
      <c r="L82" s="21">
        <v>0.75600000000000001</v>
      </c>
      <c r="M82" s="21">
        <v>4.0000000000000001E-3</v>
      </c>
      <c r="N82" s="26">
        <v>0</v>
      </c>
      <c r="O82" s="21">
        <f t="shared" si="47"/>
        <v>0.76</v>
      </c>
      <c r="P82" s="27" t="s">
        <v>175</v>
      </c>
      <c r="Q82" s="21">
        <f t="shared" si="48"/>
        <v>2.5</v>
      </c>
      <c r="R82" s="21"/>
      <c r="S82" s="21"/>
      <c r="T82" s="21"/>
      <c r="U82" s="28">
        <f t="shared" si="49"/>
        <v>30.4</v>
      </c>
      <c r="V82" s="28">
        <f>O82/K82*100</f>
        <v>0.8725925925925927</v>
      </c>
      <c r="W82" s="21">
        <f t="shared" si="45"/>
        <v>1.74</v>
      </c>
      <c r="X82" s="22"/>
    </row>
    <row r="83" spans="1:24" s="2" customFormat="1" ht="34.5" customHeight="1" x14ac:dyDescent="0.25">
      <c r="A83" s="87" t="s">
        <v>146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9"/>
    </row>
    <row r="84" spans="1:24" s="23" customFormat="1" ht="28.5" x14ac:dyDescent="0.25">
      <c r="A84" s="16" t="s">
        <v>11</v>
      </c>
      <c r="B84" s="17" t="s">
        <v>147</v>
      </c>
      <c r="C84" s="18"/>
      <c r="D84" s="18"/>
      <c r="E84" s="18"/>
      <c r="F84" s="18">
        <v>110</v>
      </c>
      <c r="G84" s="18"/>
      <c r="H84" s="18" t="s">
        <v>43</v>
      </c>
      <c r="I84" s="18">
        <v>15.7</v>
      </c>
      <c r="J84" s="18">
        <v>48</v>
      </c>
      <c r="K84" s="19">
        <f>J84/0.93</f>
        <v>51.612903225806448</v>
      </c>
      <c r="L84" s="18">
        <f t="shared" ref="L84:N84" si="50">SUM(L85)</f>
        <v>5.7779999999999996</v>
      </c>
      <c r="M84" s="18">
        <f t="shared" si="50"/>
        <v>1.7999999999999999E-2</v>
      </c>
      <c r="N84" s="18">
        <f t="shared" si="50"/>
        <v>0</v>
      </c>
      <c r="O84" s="18">
        <f>SUM(O85)</f>
        <v>5.7959999999999994</v>
      </c>
      <c r="P84" s="20" t="s">
        <v>43</v>
      </c>
      <c r="Q84" s="18"/>
      <c r="R84" s="18"/>
      <c r="S84" s="18"/>
      <c r="T84" s="18"/>
      <c r="U84" s="18"/>
      <c r="V84" s="103">
        <f>SUM(O84/K84*100)</f>
        <v>11.229749999999999</v>
      </c>
      <c r="W84" s="18">
        <f>SUM(W85)</f>
        <v>4.2040000000000006</v>
      </c>
      <c r="X84" s="22"/>
    </row>
    <row r="85" spans="1:24" s="23" customFormat="1" ht="30" x14ac:dyDescent="0.25">
      <c r="A85" s="16" t="s">
        <v>12</v>
      </c>
      <c r="B85" s="20" t="s">
        <v>129</v>
      </c>
      <c r="C85" s="21">
        <v>10</v>
      </c>
      <c r="D85" s="21">
        <v>10</v>
      </c>
      <c r="E85" s="21"/>
      <c r="F85" s="21">
        <v>110</v>
      </c>
      <c r="G85" s="69" t="s">
        <v>148</v>
      </c>
      <c r="H85" s="18" t="s">
        <v>43</v>
      </c>
      <c r="I85" s="18">
        <v>15.7</v>
      </c>
      <c r="J85" s="21">
        <v>48</v>
      </c>
      <c r="K85" s="19">
        <f>J85/0.93</f>
        <v>51.612903225806448</v>
      </c>
      <c r="L85" s="21">
        <v>5.7779999999999996</v>
      </c>
      <c r="M85" s="21">
        <v>1.7999999999999999E-2</v>
      </c>
      <c r="N85" s="21">
        <v>0</v>
      </c>
      <c r="O85" s="21">
        <f>SUM(L85:N85)</f>
        <v>5.7959999999999994</v>
      </c>
      <c r="P85" s="27" t="s">
        <v>43</v>
      </c>
      <c r="Q85" s="21">
        <f>MIN(C85:E85)</f>
        <v>10</v>
      </c>
      <c r="R85" s="21"/>
      <c r="S85" s="21"/>
      <c r="T85" s="21"/>
      <c r="U85" s="28">
        <f>SUM(O85-N85)/Q85*100</f>
        <v>57.959999999999987</v>
      </c>
      <c r="V85" s="28">
        <f>O85/K85*100</f>
        <v>11.229749999999999</v>
      </c>
      <c r="W85" s="21">
        <f>SUM(Q85-(O85-N85))</f>
        <v>4.2040000000000006</v>
      </c>
      <c r="X85" s="22"/>
    </row>
    <row r="86" spans="1:24" s="2" customFormat="1" ht="34.5" customHeight="1" x14ac:dyDescent="0.25">
      <c r="A86" s="87" t="s">
        <v>150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9"/>
    </row>
    <row r="87" spans="1:24" s="23" customFormat="1" ht="105" x14ac:dyDescent="0.25">
      <c r="A87" s="16" t="s">
        <v>11</v>
      </c>
      <c r="B87" s="17" t="s">
        <v>272</v>
      </c>
      <c r="C87" s="18"/>
      <c r="D87" s="18"/>
      <c r="E87" s="18"/>
      <c r="F87" s="18">
        <v>110</v>
      </c>
      <c r="G87" s="18"/>
      <c r="H87" s="18" t="s">
        <v>113</v>
      </c>
      <c r="I87" s="18">
        <v>52</v>
      </c>
      <c r="J87" s="18">
        <v>70</v>
      </c>
      <c r="K87" s="19">
        <f>J87/0.93</f>
        <v>75.268817204301072</v>
      </c>
      <c r="L87" s="18">
        <f>SUM(L88:L88)</f>
        <v>24</v>
      </c>
      <c r="M87" s="18">
        <f>SUM(M88:M88)</f>
        <v>0</v>
      </c>
      <c r="N87" s="18">
        <f>SUM(N88:N88)</f>
        <v>0</v>
      </c>
      <c r="O87" s="18">
        <f>SUM(O88:O88)</f>
        <v>24</v>
      </c>
      <c r="P87" s="20" t="s">
        <v>273</v>
      </c>
      <c r="Q87" s="18"/>
      <c r="R87" s="18"/>
      <c r="S87" s="18"/>
      <c r="T87" s="18"/>
      <c r="U87" s="18"/>
      <c r="V87" s="103">
        <f>SUM(O87/K87*100)</f>
        <v>31.88571428571429</v>
      </c>
      <c r="W87" s="18">
        <f>SUM(W88:W88)</f>
        <v>0</v>
      </c>
      <c r="X87" s="22"/>
    </row>
    <row r="88" spans="1:24" s="23" customFormat="1" ht="66" customHeight="1" x14ac:dyDescent="0.25">
      <c r="A88" s="16" t="s">
        <v>12</v>
      </c>
      <c r="B88" s="20" t="s">
        <v>365</v>
      </c>
      <c r="C88" s="21"/>
      <c r="D88" s="21"/>
      <c r="E88" s="21"/>
      <c r="F88" s="18">
        <v>110</v>
      </c>
      <c r="G88" s="32" t="s">
        <v>151</v>
      </c>
      <c r="H88" s="18" t="s">
        <v>113</v>
      </c>
      <c r="I88" s="18">
        <v>52</v>
      </c>
      <c r="J88" s="18">
        <v>70</v>
      </c>
      <c r="K88" s="19">
        <f t="shared" ref="K88" si="51">J88/0.93</f>
        <v>75.268817204301072</v>
      </c>
      <c r="L88" s="21">
        <v>24</v>
      </c>
      <c r="M88" s="21">
        <v>0</v>
      </c>
      <c r="N88" s="26"/>
      <c r="O88" s="21">
        <f>SUM(L88:N88)</f>
        <v>24</v>
      </c>
      <c r="P88" s="18" t="s">
        <v>44</v>
      </c>
      <c r="Q88" s="21"/>
      <c r="R88" s="21"/>
      <c r="S88" s="21"/>
      <c r="T88" s="21"/>
      <c r="U88" s="28"/>
      <c r="V88" s="28">
        <f>O88/K88*100</f>
        <v>31.88571428571429</v>
      </c>
      <c r="W88" s="21"/>
      <c r="X88" s="22"/>
    </row>
    <row r="89" spans="1:24" s="2" customFormat="1" ht="34.5" customHeight="1" x14ac:dyDescent="0.25">
      <c r="A89" s="87" t="s">
        <v>274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9"/>
    </row>
    <row r="90" spans="1:24" s="23" customFormat="1" ht="120" x14ac:dyDescent="0.25">
      <c r="A90" s="16" t="s">
        <v>11</v>
      </c>
      <c r="B90" s="17" t="s">
        <v>149</v>
      </c>
      <c r="C90" s="18"/>
      <c r="D90" s="18"/>
      <c r="E90" s="18"/>
      <c r="F90" s="18">
        <v>110</v>
      </c>
      <c r="G90" s="18"/>
      <c r="H90" s="18" t="s">
        <v>281</v>
      </c>
      <c r="I90" s="18">
        <f>SUM(I91:I92)</f>
        <v>53.2</v>
      </c>
      <c r="J90" s="18">
        <v>60</v>
      </c>
      <c r="K90" s="19">
        <f>J90/0.93</f>
        <v>64.516129032258064</v>
      </c>
      <c r="L90" s="18">
        <f>SUM(L91)</f>
        <v>24</v>
      </c>
      <c r="M90" s="18">
        <f>SUM(M91:M92)</f>
        <v>1.7000000000000001E-2</v>
      </c>
      <c r="N90" s="18"/>
      <c r="O90" s="18">
        <f>SUM(L90:N90)</f>
        <v>24.016999999999999</v>
      </c>
      <c r="P90" s="20" t="s">
        <v>280</v>
      </c>
      <c r="Q90" s="18"/>
      <c r="R90" s="18"/>
      <c r="S90" s="18"/>
      <c r="T90" s="18"/>
      <c r="U90" s="18"/>
      <c r="V90" s="103">
        <f>SUM(O90/K90*100)</f>
        <v>37.226349999999996</v>
      </c>
      <c r="W90" s="18">
        <f>SUM(W91:W92)</f>
        <v>1.972</v>
      </c>
      <c r="X90" s="22"/>
    </row>
    <row r="91" spans="1:24" s="23" customFormat="1" ht="60" x14ac:dyDescent="0.25">
      <c r="A91" s="16" t="s">
        <v>12</v>
      </c>
      <c r="B91" s="20" t="s">
        <v>275</v>
      </c>
      <c r="C91" s="21"/>
      <c r="D91" s="21"/>
      <c r="E91" s="21"/>
      <c r="F91" s="21">
        <v>110</v>
      </c>
      <c r="G91" s="70" t="s">
        <v>277</v>
      </c>
      <c r="H91" s="18" t="s">
        <v>44</v>
      </c>
      <c r="I91" s="18">
        <v>33.5</v>
      </c>
      <c r="J91" s="21">
        <v>70</v>
      </c>
      <c r="K91" s="19">
        <v>75.3</v>
      </c>
      <c r="L91" s="21">
        <v>24</v>
      </c>
      <c r="M91" s="21">
        <v>0</v>
      </c>
      <c r="N91" s="21">
        <v>0</v>
      </c>
      <c r="O91" s="21">
        <f>SUM(L91:N91)</f>
        <v>24</v>
      </c>
      <c r="P91" s="27"/>
      <c r="Q91" s="21"/>
      <c r="R91" s="21"/>
      <c r="S91" s="21"/>
      <c r="T91" s="21"/>
      <c r="U91" s="28"/>
      <c r="V91" s="28">
        <f>O91/K91*100</f>
        <v>31.872509960159363</v>
      </c>
      <c r="W91" s="21"/>
      <c r="X91" s="22"/>
    </row>
    <row r="92" spans="1:24" s="23" customFormat="1" ht="30" x14ac:dyDescent="0.25">
      <c r="A92" s="16" t="s">
        <v>13</v>
      </c>
      <c r="B92" s="20" t="s">
        <v>276</v>
      </c>
      <c r="C92" s="21">
        <v>2.5</v>
      </c>
      <c r="D92" s="21">
        <v>6.3</v>
      </c>
      <c r="E92" s="21"/>
      <c r="F92" s="18">
        <v>110</v>
      </c>
      <c r="G92" s="70" t="s">
        <v>278</v>
      </c>
      <c r="H92" s="18" t="s">
        <v>113</v>
      </c>
      <c r="I92" s="18">
        <v>19.7</v>
      </c>
      <c r="J92" s="18">
        <v>70</v>
      </c>
      <c r="K92" s="19">
        <f t="shared" ref="K92" si="52">J92/0.93</f>
        <v>75.268817204301072</v>
      </c>
      <c r="L92" s="21">
        <v>0.51100000000000001</v>
      </c>
      <c r="M92" s="21">
        <v>1.7000000000000001E-2</v>
      </c>
      <c r="N92" s="26">
        <v>0</v>
      </c>
      <c r="O92" s="21">
        <f>SUM(L92:N92)</f>
        <v>0.52800000000000002</v>
      </c>
      <c r="P92" s="27" t="s">
        <v>279</v>
      </c>
      <c r="Q92" s="21">
        <f>MIN(C92:E92)</f>
        <v>2.5</v>
      </c>
      <c r="R92" s="21"/>
      <c r="S92" s="21"/>
      <c r="T92" s="21"/>
      <c r="U92" s="28">
        <f>SUM(O92-N92)/Q92*100</f>
        <v>21.12</v>
      </c>
      <c r="V92" s="28">
        <f>O92/K92*100</f>
        <v>0.70148571428571438</v>
      </c>
      <c r="W92" s="21">
        <f>SUM(Q92-(O92-N92))</f>
        <v>1.972</v>
      </c>
      <c r="X92" s="22"/>
    </row>
    <row r="93" spans="1:24" s="2" customFormat="1" ht="34.5" customHeight="1" x14ac:dyDescent="0.25">
      <c r="A93" s="87" t="s">
        <v>168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9"/>
    </row>
    <row r="94" spans="1:24" s="23" customFormat="1" ht="75" x14ac:dyDescent="0.25">
      <c r="A94" s="16" t="s">
        <v>11</v>
      </c>
      <c r="B94" s="17" t="s">
        <v>160</v>
      </c>
      <c r="C94" s="18"/>
      <c r="D94" s="18"/>
      <c r="E94" s="18"/>
      <c r="F94" s="18">
        <v>110</v>
      </c>
      <c r="G94" s="18"/>
      <c r="H94" s="18" t="s">
        <v>283</v>
      </c>
      <c r="I94" s="18" t="s">
        <v>282</v>
      </c>
      <c r="J94" s="18">
        <v>60</v>
      </c>
      <c r="K94" s="19">
        <f>J94/0.93</f>
        <v>64.516129032258064</v>
      </c>
      <c r="L94" s="18">
        <f>SUM(L95:L95)</f>
        <v>15.717000000000001</v>
      </c>
      <c r="M94" s="18">
        <f>SUM(M95:M95)</f>
        <v>0.93</v>
      </c>
      <c r="N94" s="18">
        <f>SUM(N95:N95)</f>
        <v>0</v>
      </c>
      <c r="O94" s="18">
        <f>SUM(O95:O95)</f>
        <v>16.647000000000002</v>
      </c>
      <c r="P94" s="20" t="s">
        <v>80</v>
      </c>
      <c r="Q94" s="18"/>
      <c r="R94" s="18"/>
      <c r="S94" s="18"/>
      <c r="T94" s="18"/>
      <c r="U94" s="18"/>
      <c r="V94" s="103">
        <f>SUM(O94/K94*100)</f>
        <v>25.802850000000007</v>
      </c>
      <c r="W94" s="18">
        <f>SUM(W95:W95)</f>
        <v>-6.647000000000002</v>
      </c>
      <c r="X94" s="22"/>
    </row>
    <row r="95" spans="1:24" s="40" customFormat="1" ht="75" x14ac:dyDescent="0.25">
      <c r="A95" s="33" t="s">
        <v>12</v>
      </c>
      <c r="B95" s="37" t="s">
        <v>161</v>
      </c>
      <c r="C95" s="38">
        <v>10</v>
      </c>
      <c r="D95" s="38">
        <v>16</v>
      </c>
      <c r="E95" s="38"/>
      <c r="F95" s="38">
        <v>110</v>
      </c>
      <c r="G95" s="67" t="s">
        <v>164</v>
      </c>
      <c r="H95" s="41" t="s">
        <v>163</v>
      </c>
      <c r="I95" s="41" t="s">
        <v>165</v>
      </c>
      <c r="J95" s="38">
        <v>60</v>
      </c>
      <c r="K95" s="36">
        <f t="shared" ref="K95" si="53">J95/0.93</f>
        <v>64.516129032258064</v>
      </c>
      <c r="L95" s="38">
        <v>15.717000000000001</v>
      </c>
      <c r="M95" s="38">
        <v>0.93</v>
      </c>
      <c r="N95" s="38">
        <v>0</v>
      </c>
      <c r="O95" s="38">
        <f>SUM(L95:N95)</f>
        <v>16.647000000000002</v>
      </c>
      <c r="P95" s="68" t="s">
        <v>368</v>
      </c>
      <c r="Q95" s="38">
        <f>MIN(C95:E95)</f>
        <v>10</v>
      </c>
      <c r="R95" s="38"/>
      <c r="S95" s="38"/>
      <c r="T95" s="38"/>
      <c r="U95" s="42">
        <f>SUM(O95-N95)/Q95*100</f>
        <v>166.47000000000003</v>
      </c>
      <c r="V95" s="42">
        <f>O95/K95*100</f>
        <v>25.802850000000007</v>
      </c>
      <c r="W95" s="38">
        <f>SUM(Q95-(O95-N95))</f>
        <v>-6.647000000000002</v>
      </c>
      <c r="X95" s="39"/>
    </row>
    <row r="96" spans="1:24" s="2" customFormat="1" ht="34.5" customHeight="1" x14ac:dyDescent="0.25">
      <c r="A96" s="87" t="s">
        <v>166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9"/>
    </row>
    <row r="97" spans="1:24" s="23" customFormat="1" ht="42.75" x14ac:dyDescent="0.25">
      <c r="A97" s="16" t="s">
        <v>11</v>
      </c>
      <c r="B97" s="17" t="s">
        <v>167</v>
      </c>
      <c r="C97" s="18"/>
      <c r="D97" s="18"/>
      <c r="E97" s="18"/>
      <c r="F97" s="18">
        <v>110</v>
      </c>
      <c r="G97" s="18"/>
      <c r="H97" s="18" t="s">
        <v>162</v>
      </c>
      <c r="I97" s="18" t="s">
        <v>284</v>
      </c>
      <c r="J97" s="18">
        <v>70</v>
      </c>
      <c r="K97" s="19">
        <f>J97/0.93</f>
        <v>75.268817204301072</v>
      </c>
      <c r="L97" s="18">
        <f>SUM(L98:L98)</f>
        <v>1.359</v>
      </c>
      <c r="M97" s="18">
        <f>SUM(M98:M98)</f>
        <v>1.2999999999999999E-2</v>
      </c>
      <c r="N97" s="18">
        <f>SUM(N98:N98)</f>
        <v>0</v>
      </c>
      <c r="O97" s="18">
        <f>SUM(O98:O98)</f>
        <v>1.3719999999999999</v>
      </c>
      <c r="P97" s="20" t="s">
        <v>370</v>
      </c>
      <c r="Q97" s="18"/>
      <c r="R97" s="18"/>
      <c r="S97" s="18"/>
      <c r="T97" s="18"/>
      <c r="U97" s="18"/>
      <c r="V97" s="103">
        <f>SUM(O97/K97*100)</f>
        <v>1.8227999999999998</v>
      </c>
      <c r="W97" s="18">
        <f>SUM(W98:W98)</f>
        <v>8.6280000000000001</v>
      </c>
      <c r="X97" s="22"/>
    </row>
    <row r="98" spans="1:24" s="23" customFormat="1" ht="30" x14ac:dyDescent="0.25">
      <c r="A98" s="16" t="s">
        <v>12</v>
      </c>
      <c r="B98" s="20" t="s">
        <v>169</v>
      </c>
      <c r="C98" s="21">
        <v>10</v>
      </c>
      <c r="D98" s="21">
        <v>10</v>
      </c>
      <c r="E98" s="21"/>
      <c r="F98" s="21">
        <v>110</v>
      </c>
      <c r="G98" s="69" t="s">
        <v>170</v>
      </c>
      <c r="H98" s="18" t="s">
        <v>162</v>
      </c>
      <c r="I98" s="18" t="s">
        <v>284</v>
      </c>
      <c r="J98" s="21">
        <v>70</v>
      </c>
      <c r="K98" s="19">
        <f t="shared" ref="K98" si="54">J98/0.93</f>
        <v>75.268817204301072</v>
      </c>
      <c r="L98" s="21">
        <v>1.359</v>
      </c>
      <c r="M98" s="21">
        <v>1.2999999999999999E-2</v>
      </c>
      <c r="N98" s="21">
        <v>0</v>
      </c>
      <c r="O98" s="21">
        <f>SUM(L98:N98)</f>
        <v>1.3719999999999999</v>
      </c>
      <c r="P98" s="27" t="s">
        <v>369</v>
      </c>
      <c r="Q98" s="21">
        <f>MIN(C98:E98)</f>
        <v>10</v>
      </c>
      <c r="R98" s="21"/>
      <c r="S98" s="21"/>
      <c r="T98" s="21"/>
      <c r="U98" s="28">
        <f>SUM(O98-N98)/Q98*100</f>
        <v>13.719999999999999</v>
      </c>
      <c r="V98" s="28">
        <f>O98/K98*100</f>
        <v>1.8227999999999998</v>
      </c>
      <c r="W98" s="21">
        <f>SUM(Q98-(O98-N98))</f>
        <v>8.6280000000000001</v>
      </c>
      <c r="X98" s="22"/>
    </row>
    <row r="99" spans="1:24" s="2" customFormat="1" ht="34.5" customHeight="1" x14ac:dyDescent="0.25">
      <c r="A99" s="87" t="s">
        <v>371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9"/>
    </row>
    <row r="100" spans="1:24" s="23" customFormat="1" ht="57" x14ac:dyDescent="0.25">
      <c r="A100" s="16" t="s">
        <v>11</v>
      </c>
      <c r="B100" s="17" t="s">
        <v>171</v>
      </c>
      <c r="C100" s="18"/>
      <c r="D100" s="18"/>
      <c r="E100" s="18"/>
      <c r="F100" s="18">
        <v>110</v>
      </c>
      <c r="G100" s="18"/>
      <c r="H100" s="18" t="s">
        <v>285</v>
      </c>
      <c r="I100" s="18" t="s">
        <v>286</v>
      </c>
      <c r="J100" s="18">
        <v>70</v>
      </c>
      <c r="K100" s="19">
        <f>J100/0.93</f>
        <v>75.268817204301072</v>
      </c>
      <c r="L100" s="18">
        <f>SUM(L101:L102)</f>
        <v>17.456</v>
      </c>
      <c r="M100" s="18">
        <f>SUM(M101:M102)</f>
        <v>2.8660000000000001</v>
      </c>
      <c r="N100" s="18">
        <f>SUM(N101:N102)</f>
        <v>0</v>
      </c>
      <c r="O100" s="18">
        <f>SUM(O101:O102)</f>
        <v>20.321999999999999</v>
      </c>
      <c r="P100" s="20" t="s">
        <v>44</v>
      </c>
      <c r="Q100" s="18"/>
      <c r="R100" s="18"/>
      <c r="S100" s="18"/>
      <c r="T100" s="18"/>
      <c r="U100" s="18"/>
      <c r="V100" s="103">
        <f>SUM(O100/K100*100)</f>
        <v>26.999228571428574</v>
      </c>
      <c r="W100" s="18">
        <f>SUM(W101)</f>
        <v>4.6520000000000001</v>
      </c>
      <c r="X100" s="22"/>
    </row>
    <row r="101" spans="1:24" s="23" customFormat="1" ht="30" x14ac:dyDescent="0.25">
      <c r="A101" s="16" t="s">
        <v>12</v>
      </c>
      <c r="B101" s="20" t="s">
        <v>172</v>
      </c>
      <c r="C101" s="21">
        <v>6.3</v>
      </c>
      <c r="D101" s="21">
        <v>6.3</v>
      </c>
      <c r="E101" s="21"/>
      <c r="F101" s="21">
        <v>110</v>
      </c>
      <c r="G101" s="70" t="s">
        <v>173</v>
      </c>
      <c r="H101" s="18" t="s">
        <v>175</v>
      </c>
      <c r="I101" s="18">
        <v>48.313000000000002</v>
      </c>
      <c r="J101" s="21">
        <v>81</v>
      </c>
      <c r="K101" s="19">
        <f t="shared" ref="K101:K102" si="55">J101/0.93</f>
        <v>87.096774193548384</v>
      </c>
      <c r="L101" s="21">
        <v>1.5429999999999999</v>
      </c>
      <c r="M101" s="21">
        <v>0.105</v>
      </c>
      <c r="N101" s="21">
        <v>0</v>
      </c>
      <c r="O101" s="21">
        <f>SUM(L101:N101)</f>
        <v>1.6479999999999999</v>
      </c>
      <c r="P101" s="27" t="s">
        <v>372</v>
      </c>
      <c r="Q101" s="21">
        <f>MIN(C101:E101)</f>
        <v>6.3</v>
      </c>
      <c r="R101" s="21"/>
      <c r="S101" s="21"/>
      <c r="T101" s="21"/>
      <c r="U101" s="28">
        <f>SUM(O101-N101)/Q101*100</f>
        <v>26.158730158730158</v>
      </c>
      <c r="V101" s="28">
        <f>O101/K101*100+V102</f>
        <v>26.701891005291007</v>
      </c>
      <c r="W101" s="21">
        <f>SUM(Q101-(O101-N101))</f>
        <v>4.6520000000000001</v>
      </c>
      <c r="X101" s="22"/>
    </row>
    <row r="102" spans="1:24" s="40" customFormat="1" ht="45" x14ac:dyDescent="0.25">
      <c r="A102" s="33" t="s">
        <v>13</v>
      </c>
      <c r="B102" s="37" t="s">
        <v>90</v>
      </c>
      <c r="C102" s="38">
        <v>16</v>
      </c>
      <c r="D102" s="38">
        <v>16</v>
      </c>
      <c r="E102" s="38"/>
      <c r="F102" s="35">
        <v>110</v>
      </c>
      <c r="G102" s="71" t="s">
        <v>174</v>
      </c>
      <c r="H102" s="35" t="s">
        <v>162</v>
      </c>
      <c r="I102" s="35" t="s">
        <v>176</v>
      </c>
      <c r="J102" s="35">
        <v>70</v>
      </c>
      <c r="K102" s="36">
        <f t="shared" si="55"/>
        <v>75.268817204301072</v>
      </c>
      <c r="L102" s="38">
        <v>15.913</v>
      </c>
      <c r="M102" s="38">
        <v>2.7610000000000001</v>
      </c>
      <c r="N102" s="44">
        <v>0</v>
      </c>
      <c r="O102" s="38">
        <f>SUM(L102:N102)</f>
        <v>18.673999999999999</v>
      </c>
      <c r="P102" s="68" t="s">
        <v>373</v>
      </c>
      <c r="Q102" s="38">
        <f>MIN(C102:E102)</f>
        <v>16</v>
      </c>
      <c r="R102" s="38"/>
      <c r="S102" s="38"/>
      <c r="T102" s="38"/>
      <c r="U102" s="42">
        <f>SUM(O102-N102)/Q102*100</f>
        <v>116.71249999999999</v>
      </c>
      <c r="V102" s="42">
        <f>O102/K102*100</f>
        <v>24.809742857142858</v>
      </c>
      <c r="W102" s="38">
        <f>SUM(Q102-(O102-N102))</f>
        <v>-2.6739999999999995</v>
      </c>
      <c r="X102" s="39"/>
    </row>
    <row r="103" spans="1:24" s="2" customFormat="1" ht="34.5" customHeight="1" x14ac:dyDescent="0.25">
      <c r="A103" s="87" t="s">
        <v>177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9"/>
    </row>
    <row r="104" spans="1:24" s="23" customFormat="1" ht="42.75" x14ac:dyDescent="0.25">
      <c r="A104" s="16" t="s">
        <v>11</v>
      </c>
      <c r="B104" s="17" t="s">
        <v>178</v>
      </c>
      <c r="C104" s="18"/>
      <c r="D104" s="18"/>
      <c r="E104" s="18"/>
      <c r="F104" s="18">
        <v>110</v>
      </c>
      <c r="G104" s="18"/>
      <c r="H104" s="18" t="s">
        <v>287</v>
      </c>
      <c r="I104" s="18" t="s">
        <v>374</v>
      </c>
      <c r="J104" s="18">
        <v>60</v>
      </c>
      <c r="K104" s="19">
        <f>J104/0.93</f>
        <v>64.516129032258064</v>
      </c>
      <c r="L104" s="18">
        <f>SUM(L105:L106)</f>
        <v>20.677</v>
      </c>
      <c r="M104" s="18">
        <f>SUM(M105:M106)</f>
        <v>0.23700000000000002</v>
      </c>
      <c r="N104" s="18">
        <f>SUM(N105:N106)</f>
        <v>0</v>
      </c>
      <c r="O104" s="18">
        <f>SUM(O105:O106)</f>
        <v>20.914000000000001</v>
      </c>
      <c r="P104" s="20" t="s">
        <v>80</v>
      </c>
      <c r="Q104" s="18"/>
      <c r="R104" s="18"/>
      <c r="S104" s="18"/>
      <c r="T104" s="18"/>
      <c r="U104" s="18"/>
      <c r="V104" s="103">
        <f>SUM(O104/K104*100)</f>
        <v>32.416700000000006</v>
      </c>
      <c r="W104" s="18">
        <f>SUM(W105)</f>
        <v>5.383</v>
      </c>
      <c r="X104" s="22"/>
    </row>
    <row r="105" spans="1:24" s="23" customFormat="1" ht="45" x14ac:dyDescent="0.25">
      <c r="A105" s="16" t="s">
        <v>12</v>
      </c>
      <c r="B105" s="20" t="s">
        <v>179</v>
      </c>
      <c r="C105" s="21">
        <v>10</v>
      </c>
      <c r="D105" s="21">
        <v>7.5</v>
      </c>
      <c r="E105" s="21"/>
      <c r="F105" s="21">
        <v>110</v>
      </c>
      <c r="G105" s="70" t="s">
        <v>288</v>
      </c>
      <c r="H105" s="18" t="s">
        <v>281</v>
      </c>
      <c r="I105" s="18" t="s">
        <v>375</v>
      </c>
      <c r="J105" s="21">
        <v>60</v>
      </c>
      <c r="K105" s="19">
        <f t="shared" ref="K105:K106" si="56">J105/0.93</f>
        <v>64.516129032258064</v>
      </c>
      <c r="L105" s="21">
        <v>2.077</v>
      </c>
      <c r="M105" s="21">
        <v>0.04</v>
      </c>
      <c r="N105" s="21">
        <v>0</v>
      </c>
      <c r="O105" s="21">
        <f>SUM(L105:N105)</f>
        <v>2.117</v>
      </c>
      <c r="P105" s="27" t="s">
        <v>376</v>
      </c>
      <c r="Q105" s="21">
        <f>MIN(C105:E105)</f>
        <v>7.5</v>
      </c>
      <c r="R105" s="21"/>
      <c r="S105" s="21"/>
      <c r="T105" s="21"/>
      <c r="U105" s="28">
        <f>SUM(O105-N105)/Q105*100</f>
        <v>28.226666666666667</v>
      </c>
      <c r="V105" s="28">
        <f>O105/K105*100+V106</f>
        <v>28.254507142857143</v>
      </c>
      <c r="W105" s="21">
        <f>SUM(Q105-(O105-N105))</f>
        <v>5.383</v>
      </c>
      <c r="X105" s="22"/>
    </row>
    <row r="106" spans="1:24" s="23" customFormat="1" ht="45" x14ac:dyDescent="0.25">
      <c r="A106" s="16" t="s">
        <v>13</v>
      </c>
      <c r="B106" s="20" t="s">
        <v>79</v>
      </c>
      <c r="C106" s="21">
        <v>25</v>
      </c>
      <c r="D106" s="21">
        <v>25</v>
      </c>
      <c r="E106" s="21"/>
      <c r="F106" s="18">
        <v>110</v>
      </c>
      <c r="G106" s="70" t="s">
        <v>289</v>
      </c>
      <c r="H106" s="18" t="s">
        <v>113</v>
      </c>
      <c r="I106" s="18">
        <v>48</v>
      </c>
      <c r="J106" s="18">
        <v>70</v>
      </c>
      <c r="K106" s="19">
        <f t="shared" si="56"/>
        <v>75.268817204301072</v>
      </c>
      <c r="L106" s="21">
        <v>18.600000000000001</v>
      </c>
      <c r="M106" s="21">
        <v>0.19700000000000001</v>
      </c>
      <c r="N106" s="26">
        <v>0</v>
      </c>
      <c r="O106" s="21">
        <f>SUM(L106:N106)</f>
        <v>18.797000000000001</v>
      </c>
      <c r="P106" s="27" t="s">
        <v>377</v>
      </c>
      <c r="Q106" s="21">
        <f>MIN(C106:E106)</f>
        <v>25</v>
      </c>
      <c r="R106" s="21"/>
      <c r="S106" s="21"/>
      <c r="T106" s="21"/>
      <c r="U106" s="28">
        <f>SUM(O106-N106)/Q106*100</f>
        <v>75.188000000000002</v>
      </c>
      <c r="V106" s="28">
        <f>O106/K106*100</f>
        <v>24.973157142857143</v>
      </c>
      <c r="W106" s="21">
        <f>SUM(Q106-(O106-N106))</f>
        <v>6.2029999999999994</v>
      </c>
      <c r="X106" s="22"/>
    </row>
    <row r="107" spans="1:24" s="2" customFormat="1" ht="34.5" customHeight="1" x14ac:dyDescent="0.25">
      <c r="A107" s="87" t="s">
        <v>395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9"/>
    </row>
    <row r="108" spans="1:24" s="23" customFormat="1" ht="114" x14ac:dyDescent="0.25">
      <c r="A108" s="16" t="s">
        <v>11</v>
      </c>
      <c r="B108" s="17" t="s">
        <v>396</v>
      </c>
      <c r="C108" s="18"/>
      <c r="D108" s="18"/>
      <c r="E108" s="18"/>
      <c r="F108" s="18">
        <v>110</v>
      </c>
      <c r="G108" s="18"/>
      <c r="H108" s="18" t="s">
        <v>311</v>
      </c>
      <c r="I108" s="18" t="s">
        <v>378</v>
      </c>
      <c r="J108" s="18">
        <v>332</v>
      </c>
      <c r="K108" s="19">
        <f>J108/0.93</f>
        <v>356.98924731182791</v>
      </c>
      <c r="L108" s="18">
        <f>SUM(L109:L112)</f>
        <v>99.63000000000001</v>
      </c>
      <c r="M108" s="18">
        <f>SUM(M109:M112)</f>
        <v>70.359000000000009</v>
      </c>
      <c r="N108" s="18">
        <f>SUM(N109:N112)</f>
        <v>0</v>
      </c>
      <c r="O108" s="18">
        <f>SUM(O109:O112)</f>
        <v>169.98899999999998</v>
      </c>
      <c r="P108" s="20" t="s">
        <v>290</v>
      </c>
      <c r="Q108" s="18"/>
      <c r="R108" s="18"/>
      <c r="S108" s="18"/>
      <c r="T108" s="18"/>
      <c r="U108" s="18"/>
      <c r="V108" s="103">
        <f>SUM(O108/K108*100)</f>
        <v>47.617400602409639</v>
      </c>
      <c r="W108" s="18">
        <f>SUM(W109:W110)</f>
        <v>48.401000000000003</v>
      </c>
      <c r="X108" s="22"/>
    </row>
    <row r="109" spans="1:24" s="23" customFormat="1" ht="75" x14ac:dyDescent="0.25">
      <c r="A109" s="16" t="s">
        <v>12</v>
      </c>
      <c r="B109" s="20" t="s">
        <v>180</v>
      </c>
      <c r="C109" s="21">
        <v>63</v>
      </c>
      <c r="D109" s="21">
        <v>63</v>
      </c>
      <c r="E109" s="21"/>
      <c r="F109" s="21">
        <v>110</v>
      </c>
      <c r="G109" s="69" t="s">
        <v>184</v>
      </c>
      <c r="H109" s="18" t="s">
        <v>312</v>
      </c>
      <c r="I109" s="18" t="s">
        <v>379</v>
      </c>
      <c r="J109" s="21">
        <v>92</v>
      </c>
      <c r="K109" s="19">
        <f t="shared" ref="K109:K112" si="57">J109/0.93</f>
        <v>98.924731182795696</v>
      </c>
      <c r="L109" s="21">
        <v>44.5</v>
      </c>
      <c r="M109" s="21">
        <v>2.6930000000000001</v>
      </c>
      <c r="N109" s="21">
        <v>0</v>
      </c>
      <c r="O109" s="21">
        <f>SUM(L109:N109)</f>
        <v>47.192999999999998</v>
      </c>
      <c r="P109" s="27" t="s">
        <v>380</v>
      </c>
      <c r="Q109" s="21">
        <f>MIN(C109:E109)</f>
        <v>63</v>
      </c>
      <c r="R109" s="21"/>
      <c r="S109" s="21"/>
      <c r="T109" s="21"/>
      <c r="U109" s="28">
        <f>SUM(O109-N109)/Q109*100</f>
        <v>74.909523809523805</v>
      </c>
      <c r="V109" s="28">
        <f>O109/K109*100+V110</f>
        <v>100.77933715874622</v>
      </c>
      <c r="W109" s="21">
        <f>SUM(Q109-(O109-N109))</f>
        <v>15.807000000000002</v>
      </c>
      <c r="X109" s="22"/>
    </row>
    <row r="110" spans="1:24" s="23" customFormat="1" ht="30" x14ac:dyDescent="0.25">
      <c r="A110" s="16" t="s">
        <v>13</v>
      </c>
      <c r="B110" s="20" t="s">
        <v>181</v>
      </c>
      <c r="C110" s="21">
        <v>40</v>
      </c>
      <c r="D110" s="21">
        <v>40</v>
      </c>
      <c r="E110" s="21"/>
      <c r="F110" s="21">
        <v>110</v>
      </c>
      <c r="G110" s="70" t="s">
        <v>185</v>
      </c>
      <c r="H110" s="18" t="s">
        <v>313</v>
      </c>
      <c r="I110" s="18" t="s">
        <v>188</v>
      </c>
      <c r="J110" s="21">
        <v>60</v>
      </c>
      <c r="K110" s="19">
        <f t="shared" si="57"/>
        <v>64.516129032258064</v>
      </c>
      <c r="L110" s="21">
        <v>6.45</v>
      </c>
      <c r="M110" s="21">
        <v>0.95599999999999996</v>
      </c>
      <c r="N110" s="21">
        <v>0</v>
      </c>
      <c r="O110" s="21">
        <f>SUM(L110:N110)</f>
        <v>7.4060000000000006</v>
      </c>
      <c r="P110" s="27" t="s">
        <v>381</v>
      </c>
      <c r="Q110" s="21">
        <f>MIN(C110:E110)</f>
        <v>40</v>
      </c>
      <c r="R110" s="21"/>
      <c r="S110" s="21"/>
      <c r="T110" s="21"/>
      <c r="U110" s="28">
        <f t="shared" ref="U110:U112" si="58">SUM(O110-N110)/Q110*100</f>
        <v>18.515000000000001</v>
      </c>
      <c r="V110" s="28">
        <f>O110/K110*100+V111</f>
        <v>53.073369767441868</v>
      </c>
      <c r="W110" s="21">
        <f t="shared" ref="W110:W112" si="59">SUM(Q110-(O110-N110))</f>
        <v>32.594000000000001</v>
      </c>
      <c r="X110" s="22"/>
    </row>
    <row r="111" spans="1:24" s="40" customFormat="1" ht="45" x14ac:dyDescent="0.25">
      <c r="A111" s="33" t="s">
        <v>14</v>
      </c>
      <c r="B111" s="37" t="s">
        <v>182</v>
      </c>
      <c r="C111" s="38">
        <v>40</v>
      </c>
      <c r="D111" s="38">
        <v>40</v>
      </c>
      <c r="E111" s="38"/>
      <c r="F111" s="35">
        <v>110</v>
      </c>
      <c r="G111" s="71" t="s">
        <v>186</v>
      </c>
      <c r="H111" s="35" t="s">
        <v>314</v>
      </c>
      <c r="I111" s="35">
        <v>0.55600000000000005</v>
      </c>
      <c r="J111" s="38">
        <v>258</v>
      </c>
      <c r="K111" s="36">
        <f t="shared" si="57"/>
        <v>277.41935483870964</v>
      </c>
      <c r="L111" s="50">
        <v>26.87</v>
      </c>
      <c r="M111" s="50">
        <v>27.6</v>
      </c>
      <c r="N111" s="44">
        <v>0</v>
      </c>
      <c r="O111" s="38">
        <f t="shared" ref="O111:O112" si="60">SUM(L111:N111)</f>
        <v>54.47</v>
      </c>
      <c r="P111" s="68" t="s">
        <v>291</v>
      </c>
      <c r="Q111" s="38">
        <f t="shared" ref="Q111:Q112" si="61">MIN(C111:E111)</f>
        <v>40</v>
      </c>
      <c r="R111" s="38"/>
      <c r="S111" s="38"/>
      <c r="T111" s="38"/>
      <c r="U111" s="42">
        <f t="shared" si="58"/>
        <v>136.17500000000001</v>
      </c>
      <c r="V111" s="42">
        <f>O111/K111*100+V112</f>
        <v>41.594069767441866</v>
      </c>
      <c r="W111" s="38">
        <f t="shared" si="59"/>
        <v>-14.469999999999999</v>
      </c>
      <c r="X111" s="39"/>
    </row>
    <row r="112" spans="1:24" s="40" customFormat="1" ht="45" x14ac:dyDescent="0.25">
      <c r="A112" s="33" t="s">
        <v>36</v>
      </c>
      <c r="B112" s="37" t="s">
        <v>183</v>
      </c>
      <c r="C112" s="38">
        <v>40</v>
      </c>
      <c r="D112" s="38">
        <v>63</v>
      </c>
      <c r="E112" s="38"/>
      <c r="F112" s="38">
        <v>110</v>
      </c>
      <c r="G112" s="71" t="s">
        <v>187</v>
      </c>
      <c r="H112" s="35" t="s">
        <v>314</v>
      </c>
      <c r="I112" s="35">
        <v>0.91600000000000004</v>
      </c>
      <c r="J112" s="38">
        <v>258</v>
      </c>
      <c r="K112" s="36">
        <f t="shared" si="57"/>
        <v>277.41935483870964</v>
      </c>
      <c r="L112" s="38">
        <v>21.81</v>
      </c>
      <c r="M112" s="38">
        <v>39.11</v>
      </c>
      <c r="N112" s="44">
        <v>0</v>
      </c>
      <c r="O112" s="38">
        <f t="shared" si="60"/>
        <v>60.92</v>
      </c>
      <c r="P112" s="68" t="s">
        <v>291</v>
      </c>
      <c r="Q112" s="38">
        <f t="shared" si="61"/>
        <v>40</v>
      </c>
      <c r="R112" s="38"/>
      <c r="S112" s="38"/>
      <c r="T112" s="38"/>
      <c r="U112" s="42">
        <f t="shared" si="58"/>
        <v>152.30000000000001</v>
      </c>
      <c r="V112" s="42">
        <f>O112/K112*100</f>
        <v>21.959534883720934</v>
      </c>
      <c r="W112" s="38">
        <f t="shared" si="59"/>
        <v>-20.92</v>
      </c>
      <c r="X112" s="39"/>
    </row>
    <row r="113" spans="1:24" s="2" customFormat="1" ht="34.5" customHeight="1" x14ac:dyDescent="0.25">
      <c r="A113" s="87" t="s">
        <v>382</v>
      </c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9"/>
    </row>
    <row r="114" spans="1:24" s="23" customFormat="1" ht="114" x14ac:dyDescent="0.25">
      <c r="A114" s="16" t="s">
        <v>11</v>
      </c>
      <c r="B114" s="17" t="s">
        <v>292</v>
      </c>
      <c r="C114" s="18"/>
      <c r="D114" s="18"/>
      <c r="E114" s="18"/>
      <c r="F114" s="18">
        <v>110</v>
      </c>
      <c r="G114" s="18"/>
      <c r="H114" s="25" t="s">
        <v>308</v>
      </c>
      <c r="I114" s="18" t="s">
        <v>293</v>
      </c>
      <c r="J114" s="18">
        <v>70</v>
      </c>
      <c r="K114" s="19">
        <f>J114/0.93</f>
        <v>75.268817204301072</v>
      </c>
      <c r="L114" s="18">
        <f>SUM(L115:L117)</f>
        <v>20.486999999999998</v>
      </c>
      <c r="M114" s="18">
        <f t="shared" ref="M114:O114" si="62">SUM(M115:M117)</f>
        <v>14.544</v>
      </c>
      <c r="N114" s="18">
        <f t="shared" si="62"/>
        <v>0</v>
      </c>
      <c r="O114" s="18">
        <f t="shared" si="62"/>
        <v>35.031000000000006</v>
      </c>
      <c r="P114" s="20" t="s">
        <v>44</v>
      </c>
      <c r="Q114" s="18"/>
      <c r="R114" s="18"/>
      <c r="S114" s="18"/>
      <c r="T114" s="18"/>
      <c r="U114" s="18"/>
      <c r="V114" s="21">
        <f>SUM(O114/K114*100)</f>
        <v>46.541185714285724</v>
      </c>
      <c r="W114" s="18">
        <f>SUM(W115:W117)</f>
        <v>27.268999999999998</v>
      </c>
      <c r="X114" s="22"/>
    </row>
    <row r="115" spans="1:24" s="23" customFormat="1" ht="45" x14ac:dyDescent="0.25">
      <c r="A115" s="16" t="s">
        <v>12</v>
      </c>
      <c r="B115" s="20" t="s">
        <v>190</v>
      </c>
      <c r="C115" s="21">
        <v>40</v>
      </c>
      <c r="D115" s="21">
        <v>40</v>
      </c>
      <c r="E115" s="21"/>
      <c r="F115" s="18">
        <v>110</v>
      </c>
      <c r="G115" s="32" t="s">
        <v>193</v>
      </c>
      <c r="H115" s="25" t="s">
        <v>309</v>
      </c>
      <c r="I115" s="18" t="s">
        <v>197</v>
      </c>
      <c r="J115" s="18">
        <v>70</v>
      </c>
      <c r="K115" s="19">
        <f>J115/0.93</f>
        <v>75.268817204301072</v>
      </c>
      <c r="L115" s="21">
        <v>17.777000000000001</v>
      </c>
      <c r="M115" s="21">
        <v>0</v>
      </c>
      <c r="N115" s="83">
        <v>0</v>
      </c>
      <c r="O115" s="21">
        <f>SUM(L115:N115)</f>
        <v>17.777000000000001</v>
      </c>
      <c r="P115" s="27" t="s">
        <v>44</v>
      </c>
      <c r="Q115" s="21">
        <f>MIN(C115:E115)</f>
        <v>40</v>
      </c>
      <c r="R115" s="21"/>
      <c r="S115" s="21"/>
      <c r="T115" s="21"/>
      <c r="U115" s="28">
        <f>SUM(O115-N115)/Q115*100</f>
        <v>44.442500000000003</v>
      </c>
      <c r="V115" s="28">
        <f>O115/K115*100+V116</f>
        <v>55.883976785714289</v>
      </c>
      <c r="W115" s="21">
        <f>SUM(Q115-(O115-N115))</f>
        <v>22.222999999999999</v>
      </c>
      <c r="X115" s="22"/>
    </row>
    <row r="116" spans="1:24" s="23" customFormat="1" ht="30" x14ac:dyDescent="0.25">
      <c r="A116" s="16" t="s">
        <v>13</v>
      </c>
      <c r="B116" s="20" t="s">
        <v>189</v>
      </c>
      <c r="C116" s="21">
        <v>16</v>
      </c>
      <c r="D116" s="21">
        <v>16</v>
      </c>
      <c r="E116" s="21"/>
      <c r="F116" s="21">
        <v>110</v>
      </c>
      <c r="G116" s="20" t="s">
        <v>192</v>
      </c>
      <c r="H116" s="18" t="s">
        <v>246</v>
      </c>
      <c r="I116" s="18">
        <v>7.0000000000000007E-2</v>
      </c>
      <c r="J116" s="21">
        <v>48</v>
      </c>
      <c r="K116" s="19">
        <f t="shared" ref="K116:K117" si="63">J116/0.93</f>
        <v>51.612903225806448</v>
      </c>
      <c r="L116" s="21">
        <v>2.0099999999999998</v>
      </c>
      <c r="M116" s="21">
        <v>13.333</v>
      </c>
      <c r="N116" s="21">
        <v>0</v>
      </c>
      <c r="O116" s="21">
        <f>SUM(L116:N116)</f>
        <v>15.343</v>
      </c>
      <c r="P116" s="27" t="s">
        <v>43</v>
      </c>
      <c r="Q116" s="21">
        <f>MIN(C116:E116)</f>
        <v>16</v>
      </c>
      <c r="R116" s="21"/>
      <c r="S116" s="21"/>
      <c r="T116" s="21"/>
      <c r="U116" s="28">
        <f t="shared" ref="U116:U117" si="64">SUM(O116-N116)/Q116*100</f>
        <v>95.893749999999997</v>
      </c>
      <c r="V116" s="28">
        <f>O116/K116*100+V117</f>
        <v>32.265962500000001</v>
      </c>
      <c r="W116" s="21">
        <f t="shared" ref="W116:W117" si="65">SUM(Q116-(O116-N116))</f>
        <v>0.65700000000000003</v>
      </c>
      <c r="X116" s="22"/>
    </row>
    <row r="117" spans="1:24" s="23" customFormat="1" ht="45" x14ac:dyDescent="0.25">
      <c r="A117" s="16" t="s">
        <v>14</v>
      </c>
      <c r="B117" s="20" t="s">
        <v>191</v>
      </c>
      <c r="C117" s="21">
        <v>6.3</v>
      </c>
      <c r="D117" s="21">
        <v>6.3</v>
      </c>
      <c r="E117" s="21"/>
      <c r="F117" s="21">
        <v>110</v>
      </c>
      <c r="G117" s="32" t="s">
        <v>194</v>
      </c>
      <c r="H117" s="25" t="s">
        <v>310</v>
      </c>
      <c r="I117" s="18" t="s">
        <v>196</v>
      </c>
      <c r="J117" s="21">
        <v>70</v>
      </c>
      <c r="K117" s="19">
        <f t="shared" si="63"/>
        <v>75.268817204301072</v>
      </c>
      <c r="L117" s="61">
        <v>0.7</v>
      </c>
      <c r="M117" s="81">
        <v>1.2110000000000001</v>
      </c>
      <c r="N117" s="26">
        <v>0</v>
      </c>
      <c r="O117" s="21">
        <f>SUM(L117:N117)</f>
        <v>1.911</v>
      </c>
      <c r="P117" s="27" t="s">
        <v>383</v>
      </c>
      <c r="Q117" s="21">
        <f>MIN(C117:E117)</f>
        <v>6.3</v>
      </c>
      <c r="R117" s="21"/>
      <c r="S117" s="21"/>
      <c r="T117" s="21"/>
      <c r="U117" s="28">
        <f t="shared" si="64"/>
        <v>30.333333333333336</v>
      </c>
      <c r="V117" s="28">
        <f>O117/K117*100</f>
        <v>2.5389000000000004</v>
      </c>
      <c r="W117" s="21">
        <f t="shared" si="65"/>
        <v>4.3889999999999993</v>
      </c>
      <c r="X117" s="22"/>
    </row>
    <row r="118" spans="1:24" s="2" customFormat="1" ht="34.5" customHeight="1" x14ac:dyDescent="0.25">
      <c r="A118" s="87" t="s">
        <v>300</v>
      </c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9"/>
    </row>
    <row r="119" spans="1:24" s="40" customFormat="1" ht="104.25" customHeight="1" x14ac:dyDescent="0.25">
      <c r="A119" s="33" t="s">
        <v>11</v>
      </c>
      <c r="B119" s="34" t="s">
        <v>199</v>
      </c>
      <c r="C119" s="35"/>
      <c r="D119" s="35"/>
      <c r="E119" s="35"/>
      <c r="F119" s="35">
        <v>110</v>
      </c>
      <c r="G119" s="35"/>
      <c r="H119" s="35" t="s">
        <v>297</v>
      </c>
      <c r="I119" s="41" t="s">
        <v>299</v>
      </c>
      <c r="J119" s="35">
        <v>70</v>
      </c>
      <c r="K119" s="36">
        <f>J119/0.93</f>
        <v>75.268817204301072</v>
      </c>
      <c r="L119" s="35">
        <f>SUM(L120:L124)</f>
        <v>45.15</v>
      </c>
      <c r="M119" s="35">
        <f>SUM(M120:M124)</f>
        <v>50.311000000000007</v>
      </c>
      <c r="N119" s="35">
        <f>SUM(N120:N124)</f>
        <v>0</v>
      </c>
      <c r="O119" s="35">
        <f>SUM(O120:O124)</f>
        <v>95.461000000000013</v>
      </c>
      <c r="P119" s="37" t="s">
        <v>404</v>
      </c>
      <c r="Q119" s="35"/>
      <c r="R119" s="35"/>
      <c r="S119" s="35"/>
      <c r="T119" s="35"/>
      <c r="U119" s="35"/>
      <c r="V119" s="42">
        <f>SUM(O119/K119*100)</f>
        <v>126.82675714285716</v>
      </c>
      <c r="W119" s="35">
        <f>SUM(W120:W124)</f>
        <v>1.5390000000000015</v>
      </c>
      <c r="X119" s="39"/>
    </row>
    <row r="120" spans="1:24" s="23" customFormat="1" ht="45" x14ac:dyDescent="0.25">
      <c r="A120" s="16" t="s">
        <v>12</v>
      </c>
      <c r="B120" s="20"/>
      <c r="C120" s="21"/>
      <c r="D120" s="21"/>
      <c r="E120" s="21"/>
      <c r="F120" s="21">
        <v>110</v>
      </c>
      <c r="G120" s="30" t="s">
        <v>294</v>
      </c>
      <c r="H120" s="18" t="s">
        <v>44</v>
      </c>
      <c r="I120" s="18">
        <v>21.364000000000001</v>
      </c>
      <c r="J120" s="21">
        <v>70</v>
      </c>
      <c r="K120" s="19">
        <f t="shared" ref="K120:K124" si="66">J120/0.93</f>
        <v>75.268817204301072</v>
      </c>
      <c r="L120" s="21">
        <v>0</v>
      </c>
      <c r="M120" s="21">
        <v>0</v>
      </c>
      <c r="N120" s="21">
        <v>0</v>
      </c>
      <c r="O120" s="21">
        <f>SUM(L120:N120)</f>
        <v>0</v>
      </c>
      <c r="P120" s="27" t="s">
        <v>44</v>
      </c>
      <c r="Q120" s="21">
        <f>MIN(C120:E120)</f>
        <v>0</v>
      </c>
      <c r="R120" s="21"/>
      <c r="S120" s="21"/>
      <c r="T120" s="21"/>
      <c r="U120" s="28"/>
      <c r="V120" s="28">
        <f>O120/K120*100+V121</f>
        <v>119.85955527950311</v>
      </c>
      <c r="W120" s="21">
        <f>SUM(Q120-(O120-N120))</f>
        <v>0</v>
      </c>
      <c r="X120" s="22"/>
    </row>
    <row r="121" spans="1:24" s="23" customFormat="1" ht="60" x14ac:dyDescent="0.25">
      <c r="A121" s="16" t="s">
        <v>13</v>
      </c>
      <c r="B121" s="20" t="s">
        <v>200</v>
      </c>
      <c r="C121" s="21">
        <v>25</v>
      </c>
      <c r="D121" s="21">
        <v>25</v>
      </c>
      <c r="E121" s="21"/>
      <c r="F121" s="21">
        <v>110</v>
      </c>
      <c r="G121" s="31" t="s">
        <v>295</v>
      </c>
      <c r="H121" s="18" t="s">
        <v>207</v>
      </c>
      <c r="I121" s="18" t="s">
        <v>209</v>
      </c>
      <c r="J121" s="21">
        <v>70</v>
      </c>
      <c r="K121" s="19">
        <f t="shared" si="66"/>
        <v>75.268817204301072</v>
      </c>
      <c r="L121" s="21">
        <v>9.6300000000000008</v>
      </c>
      <c r="M121" s="21">
        <v>7.7370000000000001</v>
      </c>
      <c r="N121" s="61">
        <v>0</v>
      </c>
      <c r="O121" s="21">
        <f>SUM(L121:N121)</f>
        <v>17.367000000000001</v>
      </c>
      <c r="P121" s="27" t="s">
        <v>44</v>
      </c>
      <c r="Q121" s="21">
        <f>MIN(C121:E121)</f>
        <v>25</v>
      </c>
      <c r="R121" s="21"/>
      <c r="S121" s="21"/>
      <c r="T121" s="21"/>
      <c r="U121" s="28">
        <f>SUM(O121-N121)/Q121*100</f>
        <v>69.468000000000004</v>
      </c>
      <c r="V121" s="28">
        <f>O121/K121*100+V122</f>
        <v>119.85955527950311</v>
      </c>
      <c r="W121" s="21">
        <f t="shared" ref="W121:W124" si="67">SUM(Q121-(O121-N121))</f>
        <v>7.6329999999999991</v>
      </c>
      <c r="X121" s="22"/>
    </row>
    <row r="122" spans="1:24" s="40" customFormat="1" ht="45" x14ac:dyDescent="0.25">
      <c r="A122" s="33" t="s">
        <v>14</v>
      </c>
      <c r="B122" s="37" t="s">
        <v>201</v>
      </c>
      <c r="C122" s="38">
        <v>40</v>
      </c>
      <c r="D122" s="38">
        <v>40</v>
      </c>
      <c r="E122" s="38"/>
      <c r="F122" s="35">
        <v>110</v>
      </c>
      <c r="G122" s="45" t="s">
        <v>204</v>
      </c>
      <c r="H122" s="35" t="s">
        <v>207</v>
      </c>
      <c r="I122" s="35" t="s">
        <v>208</v>
      </c>
      <c r="J122" s="38">
        <v>70</v>
      </c>
      <c r="K122" s="36">
        <f t="shared" si="66"/>
        <v>75.268817204301072</v>
      </c>
      <c r="L122" s="50">
        <v>13.8</v>
      </c>
      <c r="M122" s="50">
        <v>29.774000000000001</v>
      </c>
      <c r="N122" s="66">
        <v>0</v>
      </c>
      <c r="O122" s="38">
        <f t="shared" ref="O122:O124" si="68">SUM(L122:N122)</f>
        <v>43.573999999999998</v>
      </c>
      <c r="P122" s="68" t="s">
        <v>384</v>
      </c>
      <c r="Q122" s="38">
        <f t="shared" ref="Q122:Q124" si="69">MIN(C122:E122)</f>
        <v>40</v>
      </c>
      <c r="R122" s="38"/>
      <c r="S122" s="38"/>
      <c r="T122" s="38"/>
      <c r="U122" s="42">
        <f t="shared" ref="U122:U124" si="70">SUM(O122-N122)/Q122*100</f>
        <v>108.935</v>
      </c>
      <c r="V122" s="42">
        <f>O122/K122*100+V123</f>
        <v>96.786255279503109</v>
      </c>
      <c r="W122" s="38">
        <f t="shared" si="67"/>
        <v>-3.5739999999999981</v>
      </c>
      <c r="X122" s="39"/>
    </row>
    <row r="123" spans="1:24" s="40" customFormat="1" ht="45" x14ac:dyDescent="0.25">
      <c r="A123" s="33" t="s">
        <v>36</v>
      </c>
      <c r="B123" s="37" t="s">
        <v>202</v>
      </c>
      <c r="C123" s="38">
        <v>16</v>
      </c>
      <c r="D123" s="38">
        <v>16</v>
      </c>
      <c r="E123" s="38"/>
      <c r="F123" s="38">
        <v>110</v>
      </c>
      <c r="G123" s="45" t="s">
        <v>205</v>
      </c>
      <c r="H123" s="35" t="s">
        <v>118</v>
      </c>
      <c r="I123" s="35">
        <v>76</v>
      </c>
      <c r="J123" s="38">
        <v>92</v>
      </c>
      <c r="K123" s="36">
        <f t="shared" si="66"/>
        <v>98.924731182795696</v>
      </c>
      <c r="L123" s="38">
        <v>10.69</v>
      </c>
      <c r="M123" s="38">
        <v>11.24</v>
      </c>
      <c r="N123" s="66">
        <v>0</v>
      </c>
      <c r="O123" s="38">
        <f t="shared" si="68"/>
        <v>21.93</v>
      </c>
      <c r="P123" s="68" t="s">
        <v>385</v>
      </c>
      <c r="Q123" s="38">
        <f t="shared" si="69"/>
        <v>16</v>
      </c>
      <c r="R123" s="38"/>
      <c r="S123" s="38"/>
      <c r="T123" s="38"/>
      <c r="U123" s="42">
        <f t="shared" si="70"/>
        <v>137.0625</v>
      </c>
      <c r="V123" s="42">
        <f>O123/K123*100+V124</f>
        <v>38.895083850931677</v>
      </c>
      <c r="W123" s="38">
        <f t="shared" si="67"/>
        <v>-5.93</v>
      </c>
      <c r="X123" s="39"/>
    </row>
    <row r="124" spans="1:24" s="23" customFormat="1" ht="60" x14ac:dyDescent="0.25">
      <c r="A124" s="16" t="s">
        <v>37</v>
      </c>
      <c r="B124" s="20" t="s">
        <v>203</v>
      </c>
      <c r="C124" s="21">
        <v>16</v>
      </c>
      <c r="D124" s="21">
        <v>16</v>
      </c>
      <c r="E124" s="21"/>
      <c r="F124" s="18">
        <v>110</v>
      </c>
      <c r="G124" s="31" t="s">
        <v>206</v>
      </c>
      <c r="H124" s="78" t="s">
        <v>296</v>
      </c>
      <c r="I124" s="77" t="s">
        <v>298</v>
      </c>
      <c r="J124" s="18">
        <v>70</v>
      </c>
      <c r="K124" s="19">
        <f t="shared" si="66"/>
        <v>75.268817204301072</v>
      </c>
      <c r="L124" s="21">
        <v>11.03</v>
      </c>
      <c r="M124" s="21">
        <v>1.56</v>
      </c>
      <c r="N124" s="26">
        <v>0</v>
      </c>
      <c r="O124" s="21">
        <f t="shared" si="68"/>
        <v>12.59</v>
      </c>
      <c r="P124" s="27" t="s">
        <v>386</v>
      </c>
      <c r="Q124" s="21">
        <f t="shared" si="69"/>
        <v>16</v>
      </c>
      <c r="R124" s="21"/>
      <c r="S124" s="21"/>
      <c r="T124" s="21"/>
      <c r="U124" s="28">
        <f t="shared" si="70"/>
        <v>78.6875</v>
      </c>
      <c r="V124" s="28">
        <f>O124/K124*100</f>
        <v>16.726714285714287</v>
      </c>
      <c r="W124" s="21">
        <f t="shared" si="67"/>
        <v>3.41</v>
      </c>
      <c r="X124" s="22"/>
    </row>
    <row r="125" spans="1:24" s="2" customFormat="1" ht="34.5" customHeight="1" x14ac:dyDescent="0.25">
      <c r="A125" s="87" t="s">
        <v>210</v>
      </c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9"/>
    </row>
    <row r="126" spans="1:24" s="23" customFormat="1" ht="71.25" x14ac:dyDescent="0.25">
      <c r="A126" s="16" t="s">
        <v>11</v>
      </c>
      <c r="B126" s="17" t="s">
        <v>211</v>
      </c>
      <c r="C126" s="18"/>
      <c r="D126" s="18"/>
      <c r="E126" s="18"/>
      <c r="F126" s="18">
        <v>110</v>
      </c>
      <c r="G126" s="18"/>
      <c r="H126" s="18" t="s">
        <v>118</v>
      </c>
      <c r="I126" s="18">
        <f>SUM(I127:I130)</f>
        <v>68.311999999999998</v>
      </c>
      <c r="J126" s="18">
        <v>92</v>
      </c>
      <c r="K126" s="19">
        <f>J126/0.93</f>
        <v>98.924731182795696</v>
      </c>
      <c r="L126" s="18">
        <f>SUM(L127:L130)</f>
        <v>16.219000000000001</v>
      </c>
      <c r="M126" s="18">
        <f>SUM(M127:M130)</f>
        <v>55.856999999999999</v>
      </c>
      <c r="N126" s="18">
        <f>SUM(N127:N130)</f>
        <v>1.6659999999999999</v>
      </c>
      <c r="O126" s="18">
        <f>SUM(O127:O130)</f>
        <v>73.74199999999999</v>
      </c>
      <c r="P126" s="20" t="s">
        <v>118</v>
      </c>
      <c r="Q126" s="18"/>
      <c r="R126" s="18"/>
      <c r="S126" s="18"/>
      <c r="T126" s="18"/>
      <c r="U126" s="18"/>
      <c r="V126" s="103">
        <f>SUM(O126/K126*100)</f>
        <v>74.543543478260858</v>
      </c>
      <c r="W126" s="18">
        <f>SUM(W129)</f>
        <v>4.1659999999999995</v>
      </c>
      <c r="X126" s="22"/>
    </row>
    <row r="127" spans="1:24" s="40" customFormat="1" ht="75" x14ac:dyDescent="0.25">
      <c r="A127" s="33" t="s">
        <v>12</v>
      </c>
      <c r="B127" s="37" t="s">
        <v>212</v>
      </c>
      <c r="C127" s="38">
        <v>25</v>
      </c>
      <c r="D127" s="38">
        <v>25</v>
      </c>
      <c r="E127" s="38"/>
      <c r="F127" s="38">
        <v>110</v>
      </c>
      <c r="G127" s="71" t="s">
        <v>301</v>
      </c>
      <c r="H127" s="35" t="s">
        <v>118</v>
      </c>
      <c r="I127" s="35">
        <v>2</v>
      </c>
      <c r="J127" s="38">
        <v>92</v>
      </c>
      <c r="K127" s="36">
        <f t="shared" ref="K127:K130" si="71">J127/0.93</f>
        <v>98.924731182795696</v>
      </c>
      <c r="L127" s="36">
        <v>8.23</v>
      </c>
      <c r="M127" s="38">
        <v>50.887999999999998</v>
      </c>
      <c r="N127" s="38">
        <v>0</v>
      </c>
      <c r="O127" s="38">
        <f>SUM(L127:N127)</f>
        <v>59.117999999999995</v>
      </c>
      <c r="P127" s="68" t="s">
        <v>118</v>
      </c>
      <c r="Q127" s="38">
        <f>MIN(C127:E127)</f>
        <v>25</v>
      </c>
      <c r="R127" s="38"/>
      <c r="S127" s="38"/>
      <c r="T127" s="38"/>
      <c r="U127" s="42">
        <f>SUM(O127-N127)/Q127*100</f>
        <v>236.47199999999998</v>
      </c>
      <c r="V127" s="42">
        <f>O127/K127*100+V128</f>
        <v>74.543543478260858</v>
      </c>
      <c r="W127" s="38">
        <f>SUM(Q127-(O127-N127))</f>
        <v>-34.117999999999995</v>
      </c>
      <c r="X127" s="39"/>
    </row>
    <row r="128" spans="1:24" s="23" customFormat="1" ht="45" x14ac:dyDescent="0.25">
      <c r="A128" s="16" t="s">
        <v>13</v>
      </c>
      <c r="B128" s="20" t="s">
        <v>213</v>
      </c>
      <c r="C128" s="21">
        <v>6.3</v>
      </c>
      <c r="D128" s="21">
        <v>6.3</v>
      </c>
      <c r="E128" s="21"/>
      <c r="F128" s="21">
        <v>110</v>
      </c>
      <c r="G128" s="70" t="s">
        <v>302</v>
      </c>
      <c r="H128" s="18" t="s">
        <v>118</v>
      </c>
      <c r="I128" s="18">
        <v>32.442</v>
      </c>
      <c r="J128" s="18">
        <v>92</v>
      </c>
      <c r="K128" s="19">
        <f t="shared" si="71"/>
        <v>98.924731182795696</v>
      </c>
      <c r="L128" s="80">
        <v>1.1200000000000001</v>
      </c>
      <c r="M128" s="21">
        <v>2.214</v>
      </c>
      <c r="N128" s="21">
        <v>1.6659999999999999</v>
      </c>
      <c r="O128" s="21">
        <f>SUM(L128:N128)</f>
        <v>5</v>
      </c>
      <c r="P128" s="27" t="s">
        <v>387</v>
      </c>
      <c r="Q128" s="21">
        <f>MIN(C128:E128)</f>
        <v>6.3</v>
      </c>
      <c r="R128" s="21"/>
      <c r="S128" s="21"/>
      <c r="T128" s="21"/>
      <c r="U128" s="28">
        <f t="shared" ref="U128:U130" si="72">SUM(O128-N128)/Q128*100</f>
        <v>52.920634920634924</v>
      </c>
      <c r="V128" s="28">
        <f>O128/K128*100+V129</f>
        <v>14.782956521739131</v>
      </c>
      <c r="W128" s="21">
        <f t="shared" ref="W128:W130" si="73">SUM(Q128-(O128-N128))</f>
        <v>2.9659999999999997</v>
      </c>
      <c r="X128" s="22"/>
    </row>
    <row r="129" spans="1:24" s="23" customFormat="1" ht="45" x14ac:dyDescent="0.25">
      <c r="A129" s="16" t="s">
        <v>14</v>
      </c>
      <c r="B129" s="20" t="s">
        <v>214</v>
      </c>
      <c r="C129" s="21">
        <v>6.3</v>
      </c>
      <c r="D129" s="21">
        <v>6.3</v>
      </c>
      <c r="E129" s="21"/>
      <c r="F129" s="18">
        <v>110</v>
      </c>
      <c r="G129" s="70" t="s">
        <v>303</v>
      </c>
      <c r="H129" s="18" t="s">
        <v>118</v>
      </c>
      <c r="I129" s="18">
        <v>27.97</v>
      </c>
      <c r="J129" s="21">
        <v>92</v>
      </c>
      <c r="K129" s="19">
        <f t="shared" si="71"/>
        <v>98.924731182795696</v>
      </c>
      <c r="L129" s="80">
        <v>1.2170000000000001</v>
      </c>
      <c r="M129" s="61">
        <v>0.91700000000000004</v>
      </c>
      <c r="N129" s="26">
        <v>0</v>
      </c>
      <c r="O129" s="21">
        <f t="shared" ref="O129:O130" si="74">SUM(L129:N129)</f>
        <v>2.1340000000000003</v>
      </c>
      <c r="P129" s="27" t="s">
        <v>388</v>
      </c>
      <c r="Q129" s="21">
        <f t="shared" ref="Q129:Q130" si="75">MIN(C129:E129)</f>
        <v>6.3</v>
      </c>
      <c r="R129" s="21"/>
      <c r="S129" s="21"/>
      <c r="T129" s="21"/>
      <c r="U129" s="28">
        <f t="shared" si="72"/>
        <v>33.873015873015873</v>
      </c>
      <c r="V129" s="28">
        <f>O129/K129*100+V130</f>
        <v>9.7286086956521753</v>
      </c>
      <c r="W129" s="21">
        <f t="shared" si="73"/>
        <v>4.1659999999999995</v>
      </c>
      <c r="X129" s="22"/>
    </row>
    <row r="130" spans="1:24" s="40" customFormat="1" ht="45" x14ac:dyDescent="0.25">
      <c r="A130" s="33" t="s">
        <v>36</v>
      </c>
      <c r="B130" s="37" t="s">
        <v>215</v>
      </c>
      <c r="C130" s="38">
        <v>10</v>
      </c>
      <c r="D130" s="38">
        <v>6.3</v>
      </c>
      <c r="E130" s="38"/>
      <c r="F130" s="38">
        <v>110</v>
      </c>
      <c r="G130" s="71" t="s">
        <v>304</v>
      </c>
      <c r="H130" s="35" t="s">
        <v>118</v>
      </c>
      <c r="I130" s="35">
        <v>5.9</v>
      </c>
      <c r="J130" s="35">
        <v>92</v>
      </c>
      <c r="K130" s="36">
        <f t="shared" si="71"/>
        <v>98.924731182795696</v>
      </c>
      <c r="L130" s="79">
        <v>5.6520000000000001</v>
      </c>
      <c r="M130" s="38">
        <v>1.8380000000000001</v>
      </c>
      <c r="N130" s="44">
        <v>0</v>
      </c>
      <c r="O130" s="38">
        <f t="shared" si="74"/>
        <v>7.49</v>
      </c>
      <c r="P130" s="68" t="s">
        <v>389</v>
      </c>
      <c r="Q130" s="38">
        <f t="shared" si="75"/>
        <v>6.3</v>
      </c>
      <c r="R130" s="38"/>
      <c r="S130" s="38"/>
      <c r="T130" s="38"/>
      <c r="U130" s="42">
        <f t="shared" si="72"/>
        <v>118.88888888888889</v>
      </c>
      <c r="V130" s="42">
        <f>O130/K130*100</f>
        <v>7.5714130434782616</v>
      </c>
      <c r="W130" s="38">
        <f t="shared" si="73"/>
        <v>-1.1900000000000004</v>
      </c>
      <c r="X130" s="39"/>
    </row>
    <row r="131" spans="1:24" s="2" customFormat="1" ht="34.5" customHeight="1" x14ac:dyDescent="0.25">
      <c r="A131" s="87" t="s">
        <v>228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9"/>
    </row>
    <row r="132" spans="1:24" s="23" customFormat="1" ht="45" x14ac:dyDescent="0.25">
      <c r="A132" s="16" t="s">
        <v>11</v>
      </c>
      <c r="B132" s="17" t="s">
        <v>229</v>
      </c>
      <c r="C132" s="18"/>
      <c r="D132" s="18"/>
      <c r="E132" s="18"/>
      <c r="F132" s="18">
        <v>110</v>
      </c>
      <c r="G132" s="18"/>
      <c r="H132" s="18" t="s">
        <v>44</v>
      </c>
      <c r="I132" s="18">
        <v>46.1</v>
      </c>
      <c r="J132" s="18">
        <v>70</v>
      </c>
      <c r="K132" s="19">
        <f>J132/0.93</f>
        <v>75.268817204301072</v>
      </c>
      <c r="L132" s="18">
        <f>SUM(L133:L133)</f>
        <v>1.7769999999999999</v>
      </c>
      <c r="M132" s="18">
        <f>SUM(M133:M133)</f>
        <v>1.0999999999999999E-2</v>
      </c>
      <c r="N132" s="18">
        <f>SUM(N133:N133)</f>
        <v>0</v>
      </c>
      <c r="O132" s="18">
        <f>SUM(O133:O133)</f>
        <v>1.7879999999999998</v>
      </c>
      <c r="P132" s="20" t="s">
        <v>320</v>
      </c>
      <c r="Q132" s="18"/>
      <c r="R132" s="18"/>
      <c r="S132" s="18"/>
      <c r="T132" s="18"/>
      <c r="U132" s="18"/>
      <c r="V132" s="103">
        <f>SUM(O132/K132*100)</f>
        <v>2.375485714285714</v>
      </c>
      <c r="W132" s="18">
        <f>SUM(W133:W133)</f>
        <v>8.2119999999999997</v>
      </c>
      <c r="X132" s="22"/>
    </row>
    <row r="133" spans="1:24" s="23" customFormat="1" ht="30" x14ac:dyDescent="0.25">
      <c r="A133" s="16" t="s">
        <v>12</v>
      </c>
      <c r="B133" s="20" t="s">
        <v>231</v>
      </c>
      <c r="C133" s="21">
        <v>10</v>
      </c>
      <c r="D133" s="21">
        <v>10</v>
      </c>
      <c r="E133" s="21"/>
      <c r="F133" s="21">
        <v>110</v>
      </c>
      <c r="G133" s="30" t="s">
        <v>230</v>
      </c>
      <c r="H133" s="18" t="s">
        <v>44</v>
      </c>
      <c r="I133" s="18">
        <v>46.1</v>
      </c>
      <c r="J133" s="21">
        <v>70</v>
      </c>
      <c r="K133" s="19">
        <f t="shared" ref="K133" si="76">J133/0.93</f>
        <v>75.268817204301072</v>
      </c>
      <c r="L133" s="21">
        <v>1.7769999999999999</v>
      </c>
      <c r="M133" s="21">
        <v>1.0999999999999999E-2</v>
      </c>
      <c r="N133" s="21">
        <v>0</v>
      </c>
      <c r="O133" s="21">
        <f>SUM(L133:N133)</f>
        <v>1.7879999999999998</v>
      </c>
      <c r="P133" s="27" t="s">
        <v>394</v>
      </c>
      <c r="Q133" s="21">
        <f>MIN(C133:E133)</f>
        <v>10</v>
      </c>
      <c r="R133" s="21"/>
      <c r="S133" s="21"/>
      <c r="T133" s="21"/>
      <c r="U133" s="28">
        <f>SUM(O133-N133)/Q133*100</f>
        <v>17.88</v>
      </c>
      <c r="V133" s="28">
        <f>O133/K133*100</f>
        <v>2.375485714285714</v>
      </c>
      <c r="W133" s="21">
        <f>SUM(Q133-(O133-N133))</f>
        <v>8.2119999999999997</v>
      </c>
      <c r="X133" s="22"/>
    </row>
    <row r="134" spans="1:24" s="2" customFormat="1" ht="34.5" customHeight="1" x14ac:dyDescent="0.25">
      <c r="A134" s="87" t="s">
        <v>232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9"/>
    </row>
    <row r="135" spans="1:24" s="23" customFormat="1" ht="57" x14ac:dyDescent="0.25">
      <c r="A135" s="16" t="s">
        <v>11</v>
      </c>
      <c r="B135" s="17" t="s">
        <v>233</v>
      </c>
      <c r="C135" s="18"/>
      <c r="D135" s="18"/>
      <c r="E135" s="18"/>
      <c r="F135" s="18">
        <v>110</v>
      </c>
      <c r="G135" s="18"/>
      <c r="H135" s="18" t="s">
        <v>175</v>
      </c>
      <c r="I135" s="18">
        <v>34.76</v>
      </c>
      <c r="J135" s="18">
        <v>81</v>
      </c>
      <c r="K135" s="19">
        <f>J135/0.93</f>
        <v>87.096774193548384</v>
      </c>
      <c r="L135" s="18">
        <f>SUM(L136:L136)</f>
        <v>22.2</v>
      </c>
      <c r="M135" s="18">
        <f>SUM(M136:M136)</f>
        <v>0</v>
      </c>
      <c r="N135" s="18">
        <f>SUM(N136:N136)</f>
        <v>0</v>
      </c>
      <c r="O135" s="18">
        <f>SUM(O136:O136)</f>
        <v>22.2</v>
      </c>
      <c r="P135" s="20" t="s">
        <v>175</v>
      </c>
      <c r="Q135" s="18"/>
      <c r="R135" s="18"/>
      <c r="S135" s="18"/>
      <c r="T135" s="18"/>
      <c r="U135" s="18"/>
      <c r="V135" s="103">
        <f>SUM(O135/K135*100)</f>
        <v>25.488888888888887</v>
      </c>
      <c r="W135" s="18">
        <f>SUM(W136:W136)</f>
        <v>0</v>
      </c>
      <c r="X135" s="22"/>
    </row>
    <row r="136" spans="1:24" s="23" customFormat="1" ht="105" x14ac:dyDescent="0.25">
      <c r="A136" s="16" t="s">
        <v>12</v>
      </c>
      <c r="B136" s="20" t="s">
        <v>321</v>
      </c>
      <c r="C136" s="21"/>
      <c r="D136" s="21"/>
      <c r="E136" s="21"/>
      <c r="F136" s="21">
        <v>110</v>
      </c>
      <c r="G136" s="30" t="s">
        <v>234</v>
      </c>
      <c r="H136" s="18" t="s">
        <v>175</v>
      </c>
      <c r="I136" s="18">
        <v>34.76</v>
      </c>
      <c r="J136" s="21">
        <v>81</v>
      </c>
      <c r="K136" s="19">
        <f t="shared" ref="K136" si="77">J136/0.93</f>
        <v>87.096774193548384</v>
      </c>
      <c r="L136" s="21">
        <v>22.2</v>
      </c>
      <c r="M136" s="21">
        <v>0</v>
      </c>
      <c r="N136" s="21">
        <v>0</v>
      </c>
      <c r="O136" s="21">
        <f>SUM(L136:N136)</f>
        <v>22.2</v>
      </c>
      <c r="P136" s="27" t="s">
        <v>322</v>
      </c>
      <c r="Q136" s="21"/>
      <c r="R136" s="21"/>
      <c r="S136" s="21"/>
      <c r="T136" s="21"/>
      <c r="U136" s="28"/>
      <c r="V136" s="28">
        <f>O136/K136*100</f>
        <v>25.488888888888887</v>
      </c>
      <c r="W136" s="21"/>
      <c r="X136" s="22"/>
    </row>
    <row r="137" spans="1:24" s="2" customFormat="1" ht="34.5" customHeight="1" x14ac:dyDescent="0.25">
      <c r="A137" s="87" t="s">
        <v>216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9"/>
    </row>
    <row r="138" spans="1:24" s="23" customFormat="1" ht="28.5" x14ac:dyDescent="0.25">
      <c r="A138" s="16" t="s">
        <v>11</v>
      </c>
      <c r="B138" s="17" t="s">
        <v>217</v>
      </c>
      <c r="C138" s="18"/>
      <c r="D138" s="18"/>
      <c r="E138" s="18"/>
      <c r="F138" s="18">
        <v>110</v>
      </c>
      <c r="G138" s="18"/>
      <c r="H138" s="77" t="s">
        <v>118</v>
      </c>
      <c r="I138" s="18">
        <v>5.8</v>
      </c>
      <c r="J138" s="18">
        <v>92</v>
      </c>
      <c r="K138" s="19">
        <f>J138/0.93</f>
        <v>98.924731182795696</v>
      </c>
      <c r="L138" s="18">
        <f>SUM(L139:L139)</f>
        <v>8.23</v>
      </c>
      <c r="M138" s="18">
        <f>SUM(M139:M139)</f>
        <v>50.887999999999998</v>
      </c>
      <c r="N138" s="18">
        <f>SUM(N139:N139)</f>
        <v>0</v>
      </c>
      <c r="O138" s="18">
        <f>SUM(O139:O139)</f>
        <v>59.117999999999995</v>
      </c>
      <c r="P138" s="20" t="s">
        <v>118</v>
      </c>
      <c r="Q138" s="18"/>
      <c r="R138" s="18"/>
      <c r="S138" s="18"/>
      <c r="T138" s="18"/>
      <c r="U138" s="18"/>
      <c r="V138" s="103">
        <f>SUM(O138/K138*100)</f>
        <v>59.760586956521735</v>
      </c>
      <c r="W138" s="18">
        <f>SUM(W139:W139)</f>
        <v>-34.117999999999995</v>
      </c>
      <c r="X138" s="22"/>
    </row>
    <row r="139" spans="1:24" s="40" customFormat="1" x14ac:dyDescent="0.25">
      <c r="A139" s="33" t="s">
        <v>12</v>
      </c>
      <c r="B139" s="37" t="s">
        <v>218</v>
      </c>
      <c r="C139" s="38">
        <v>25</v>
      </c>
      <c r="D139" s="38">
        <v>25</v>
      </c>
      <c r="E139" s="38"/>
      <c r="F139" s="38">
        <v>110</v>
      </c>
      <c r="G139" s="67" t="s">
        <v>219</v>
      </c>
      <c r="H139" s="41" t="s">
        <v>118</v>
      </c>
      <c r="I139" s="41">
        <v>5.8</v>
      </c>
      <c r="J139" s="38">
        <v>92</v>
      </c>
      <c r="K139" s="36">
        <f t="shared" ref="K139" si="78">J139/0.93</f>
        <v>98.924731182795696</v>
      </c>
      <c r="L139" s="38">
        <v>8.23</v>
      </c>
      <c r="M139" s="38">
        <v>50.887999999999998</v>
      </c>
      <c r="N139" s="38">
        <v>0</v>
      </c>
      <c r="O139" s="38">
        <f>SUM(L139:N139)</f>
        <v>59.117999999999995</v>
      </c>
      <c r="P139" s="68" t="s">
        <v>118</v>
      </c>
      <c r="Q139" s="38">
        <f>MIN(C139:E139)</f>
        <v>25</v>
      </c>
      <c r="R139" s="38"/>
      <c r="S139" s="38"/>
      <c r="T139" s="38"/>
      <c r="U139" s="42">
        <f>SUM(O139-N139)/Q139*100</f>
        <v>236.47199999999998</v>
      </c>
      <c r="V139" s="42">
        <f>O139/K139*100</f>
        <v>59.760586956521735</v>
      </c>
      <c r="W139" s="38">
        <f>SUM(Q139-(O139-N139))</f>
        <v>-34.117999999999995</v>
      </c>
      <c r="X139" s="39"/>
    </row>
    <row r="140" spans="1:24" s="2" customFormat="1" ht="34.5" customHeight="1" x14ac:dyDescent="0.25">
      <c r="A140" s="87" t="s">
        <v>323</v>
      </c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9"/>
    </row>
    <row r="141" spans="1:24" s="40" customFormat="1" ht="85.5" x14ac:dyDescent="0.25">
      <c r="A141" s="33" t="s">
        <v>11</v>
      </c>
      <c r="B141" s="34" t="s">
        <v>390</v>
      </c>
      <c r="C141" s="35"/>
      <c r="D141" s="35"/>
      <c r="E141" s="35"/>
      <c r="F141" s="35">
        <v>110</v>
      </c>
      <c r="G141" s="35"/>
      <c r="H141" s="35" t="s">
        <v>315</v>
      </c>
      <c r="I141" s="35">
        <v>10.576000000000001</v>
      </c>
      <c r="J141" s="35">
        <v>110</v>
      </c>
      <c r="K141" s="36">
        <f>J141/0.93</f>
        <v>118.27956989247311</v>
      </c>
      <c r="L141" s="35">
        <f>SUM(L142:L142)</f>
        <v>134.44</v>
      </c>
      <c r="M141" s="35">
        <f>SUM(M142:M142)</f>
        <v>0</v>
      </c>
      <c r="N141" s="35">
        <f>SUM(N142:N142)</f>
        <v>0</v>
      </c>
      <c r="O141" s="35">
        <f>SUM(O142:O142)</f>
        <v>134.44</v>
      </c>
      <c r="P141" s="37" t="s">
        <v>306</v>
      </c>
      <c r="Q141" s="35"/>
      <c r="R141" s="35"/>
      <c r="S141" s="35"/>
      <c r="T141" s="35"/>
      <c r="U141" s="35"/>
      <c r="V141" s="104">
        <f>SUM(O141/K141*100)</f>
        <v>113.6629090909091</v>
      </c>
      <c r="W141" s="35">
        <f>SUM(W142:W142)</f>
        <v>0</v>
      </c>
      <c r="X141" s="39"/>
    </row>
    <row r="142" spans="1:24" s="40" customFormat="1" ht="45" x14ac:dyDescent="0.25">
      <c r="A142" s="33" t="s">
        <v>12</v>
      </c>
      <c r="B142" s="37" t="s">
        <v>305</v>
      </c>
      <c r="C142" s="38"/>
      <c r="D142" s="38"/>
      <c r="E142" s="38"/>
      <c r="F142" s="38">
        <v>110</v>
      </c>
      <c r="G142" s="43" t="s">
        <v>221</v>
      </c>
      <c r="H142" s="35" t="s">
        <v>315</v>
      </c>
      <c r="I142" s="35">
        <v>10.576000000000001</v>
      </c>
      <c r="J142" s="38">
        <v>110</v>
      </c>
      <c r="K142" s="36">
        <f t="shared" ref="K142" si="79">J142/0.93</f>
        <v>118.27956989247311</v>
      </c>
      <c r="L142" s="38">
        <v>134.44</v>
      </c>
      <c r="M142" s="38">
        <v>0</v>
      </c>
      <c r="N142" s="38">
        <v>0</v>
      </c>
      <c r="O142" s="38">
        <f>SUM(L142:N142)</f>
        <v>134.44</v>
      </c>
      <c r="P142" s="68" t="s">
        <v>56</v>
      </c>
      <c r="Q142" s="38"/>
      <c r="R142" s="38"/>
      <c r="S142" s="38"/>
      <c r="T142" s="38"/>
      <c r="U142" s="42"/>
      <c r="V142" s="42">
        <f>O142/K142*100</f>
        <v>113.6629090909091</v>
      </c>
      <c r="W142" s="38"/>
      <c r="X142" s="39"/>
    </row>
    <row r="143" spans="1:24" s="2" customFormat="1" ht="34.5" customHeight="1" x14ac:dyDescent="0.25">
      <c r="A143" s="87" t="s">
        <v>307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9"/>
    </row>
    <row r="144" spans="1:24" s="40" customFormat="1" ht="85.5" x14ac:dyDescent="0.25">
      <c r="A144" s="33" t="s">
        <v>11</v>
      </c>
      <c r="B144" s="34" t="s">
        <v>318</v>
      </c>
      <c r="C144" s="35"/>
      <c r="D144" s="35"/>
      <c r="E144" s="35"/>
      <c r="F144" s="35">
        <v>110</v>
      </c>
      <c r="G144" s="35"/>
      <c r="H144" s="35" t="s">
        <v>400</v>
      </c>
      <c r="I144" s="35" t="s">
        <v>399</v>
      </c>
      <c r="J144" s="35">
        <v>81</v>
      </c>
      <c r="K144" s="36">
        <f>J144/0.93</f>
        <v>87.096774193548384</v>
      </c>
      <c r="L144" s="35">
        <f>SUM(L145)</f>
        <v>164</v>
      </c>
      <c r="M144" s="35">
        <f>SUM(M145:M146)</f>
        <v>0</v>
      </c>
      <c r="N144" s="35">
        <f>SUM(N145:N146)</f>
        <v>0</v>
      </c>
      <c r="O144" s="35">
        <f>SUM(O145)</f>
        <v>164</v>
      </c>
      <c r="P144" s="37" t="s">
        <v>175</v>
      </c>
      <c r="Q144" s="35"/>
      <c r="R144" s="35"/>
      <c r="S144" s="35"/>
      <c r="T144" s="35"/>
      <c r="U144" s="35"/>
      <c r="V144" s="104">
        <f>SUM(O144/K144*100)</f>
        <v>188.2962962962963</v>
      </c>
      <c r="W144" s="35">
        <f>SUM(W146)</f>
        <v>28</v>
      </c>
      <c r="X144" s="39"/>
    </row>
    <row r="145" spans="1:24" s="40" customFormat="1" ht="30" x14ac:dyDescent="0.25">
      <c r="A145" s="33" t="s">
        <v>12</v>
      </c>
      <c r="B145" s="37" t="s">
        <v>220</v>
      </c>
      <c r="C145" s="38"/>
      <c r="D145" s="38"/>
      <c r="E145" s="38"/>
      <c r="F145" s="35">
        <v>110</v>
      </c>
      <c r="G145" s="71" t="s">
        <v>223</v>
      </c>
      <c r="H145" s="35" t="s">
        <v>316</v>
      </c>
      <c r="I145" s="35" t="s">
        <v>224</v>
      </c>
      <c r="J145" s="38">
        <v>81</v>
      </c>
      <c r="K145" s="36">
        <f t="shared" ref="K145:K146" si="80">J145/0.93</f>
        <v>87.096774193548384</v>
      </c>
      <c r="L145" s="38">
        <v>164</v>
      </c>
      <c r="M145" s="38">
        <v>0</v>
      </c>
      <c r="N145" s="44">
        <v>0</v>
      </c>
      <c r="O145" s="38">
        <f>SUM(L145:N145)</f>
        <v>164</v>
      </c>
      <c r="P145" s="68" t="s">
        <v>175</v>
      </c>
      <c r="Q145" s="38"/>
      <c r="R145" s="38"/>
      <c r="S145" s="38"/>
      <c r="T145" s="38"/>
      <c r="U145" s="42"/>
      <c r="V145" s="42">
        <f>O145/K145*100</f>
        <v>188.2962962962963</v>
      </c>
      <c r="W145" s="38"/>
      <c r="X145" s="39"/>
    </row>
    <row r="146" spans="1:24" s="23" customFormat="1" ht="45" x14ac:dyDescent="0.25">
      <c r="A146" s="16" t="s">
        <v>13</v>
      </c>
      <c r="B146" s="20" t="s">
        <v>222</v>
      </c>
      <c r="C146" s="21">
        <v>40</v>
      </c>
      <c r="D146" s="21">
        <v>40</v>
      </c>
      <c r="E146" s="21"/>
      <c r="F146" s="18">
        <v>110</v>
      </c>
      <c r="G146" s="70" t="s">
        <v>235</v>
      </c>
      <c r="H146" s="18" t="s">
        <v>317</v>
      </c>
      <c r="I146" s="18">
        <v>1.6</v>
      </c>
      <c r="J146" s="18">
        <v>81</v>
      </c>
      <c r="K146" s="19">
        <f t="shared" si="80"/>
        <v>87.096774193548384</v>
      </c>
      <c r="L146" s="21">
        <v>12</v>
      </c>
      <c r="M146" s="21">
        <v>0</v>
      </c>
      <c r="N146" s="26">
        <v>0</v>
      </c>
      <c r="O146" s="21">
        <f>SUM(L146:N146)</f>
        <v>12</v>
      </c>
      <c r="P146" s="27" t="s">
        <v>175</v>
      </c>
      <c r="Q146" s="21">
        <f>MIN(C146:E146)</f>
        <v>40</v>
      </c>
      <c r="R146" s="21"/>
      <c r="S146" s="21"/>
      <c r="T146" s="21"/>
      <c r="U146" s="28">
        <f>SUM(O146-N146)/Q146*100</f>
        <v>30</v>
      </c>
      <c r="V146" s="28">
        <f>O146/K146*100</f>
        <v>13.777777777777779</v>
      </c>
      <c r="W146" s="21">
        <f>SUM(Q146-(O146-N146))</f>
        <v>28</v>
      </c>
      <c r="X146" s="22"/>
    </row>
    <row r="147" spans="1:24" s="2" customFormat="1" ht="34.5" customHeight="1" x14ac:dyDescent="0.25">
      <c r="A147" s="87" t="s">
        <v>411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2"/>
    </row>
    <row r="148" spans="1:24" s="23" customFormat="1" ht="71.25" x14ac:dyDescent="0.25">
      <c r="A148" s="16" t="s">
        <v>11</v>
      </c>
      <c r="B148" s="17" t="s">
        <v>319</v>
      </c>
      <c r="C148" s="18"/>
      <c r="D148" s="18"/>
      <c r="E148" s="18"/>
      <c r="F148" s="18">
        <v>110</v>
      </c>
      <c r="G148" s="18"/>
      <c r="H148" s="18" t="s">
        <v>236</v>
      </c>
      <c r="I148" s="18" t="s">
        <v>412</v>
      </c>
      <c r="J148" s="18">
        <v>81</v>
      </c>
      <c r="K148" s="19">
        <f>J148/0.93</f>
        <v>87.096774193548384</v>
      </c>
      <c r="L148" s="18">
        <f>SUM(L149:L151)</f>
        <v>21.58</v>
      </c>
      <c r="M148" s="18">
        <f>SUM(M149:M151)</f>
        <v>9.91</v>
      </c>
      <c r="N148" s="18">
        <f>SUM(N149:N151)</f>
        <v>0</v>
      </c>
      <c r="O148" s="18">
        <f>SUM(O149:O151)</f>
        <v>31.49</v>
      </c>
      <c r="P148" s="20" t="s">
        <v>175</v>
      </c>
      <c r="Q148" s="18"/>
      <c r="R148" s="18"/>
      <c r="S148" s="18"/>
      <c r="T148" s="18"/>
      <c r="U148" s="18"/>
      <c r="V148" s="103">
        <f>SUM(O148/K148*100)</f>
        <v>36.155185185185182</v>
      </c>
      <c r="W148" s="18">
        <f>SUM(W149:W150)</f>
        <v>37.359000000000002</v>
      </c>
      <c r="X148" s="22"/>
    </row>
    <row r="149" spans="1:24" s="23" customFormat="1" ht="105" x14ac:dyDescent="0.25">
      <c r="A149" s="16" t="s">
        <v>12</v>
      </c>
      <c r="B149" s="20" t="s">
        <v>225</v>
      </c>
      <c r="C149" s="21">
        <v>40</v>
      </c>
      <c r="D149" s="21">
        <v>40</v>
      </c>
      <c r="E149" s="21"/>
      <c r="F149" s="21">
        <v>110</v>
      </c>
      <c r="G149" s="31" t="s">
        <v>409</v>
      </c>
      <c r="H149" s="18" t="s">
        <v>118</v>
      </c>
      <c r="I149" s="18">
        <v>19.670999999999999</v>
      </c>
      <c r="J149" s="21">
        <v>92</v>
      </c>
      <c r="K149" s="19">
        <f t="shared" ref="K149:K151" si="81">J149/0.93</f>
        <v>98.924731182795696</v>
      </c>
      <c r="L149" s="21">
        <v>2.58</v>
      </c>
      <c r="M149" s="21">
        <v>4.3689999999999998</v>
      </c>
      <c r="N149" s="21">
        <v>0</v>
      </c>
      <c r="O149" s="21">
        <f>SUM(L149:N149)</f>
        <v>6.9489999999999998</v>
      </c>
      <c r="P149" s="27" t="s">
        <v>393</v>
      </c>
      <c r="Q149" s="21">
        <f>MIN(C149:E149)</f>
        <v>40</v>
      </c>
      <c r="R149" s="21"/>
      <c r="S149" s="21"/>
      <c r="T149" s="21"/>
      <c r="U149" s="28">
        <f>SUM(O149-N149)/Q149*100</f>
        <v>17.372499999999999</v>
      </c>
      <c r="V149" s="28">
        <f>O149/K149*100+V150</f>
        <v>33.596175120772948</v>
      </c>
      <c r="W149" s="21">
        <f>SUM(Q149-(O149-N149))</f>
        <v>33.051000000000002</v>
      </c>
      <c r="X149" s="82" t="s">
        <v>419</v>
      </c>
    </row>
    <row r="150" spans="1:24" s="23" customFormat="1" ht="45" x14ac:dyDescent="0.25">
      <c r="A150" s="16" t="s">
        <v>13</v>
      </c>
      <c r="B150" s="20" t="s">
        <v>226</v>
      </c>
      <c r="C150" s="21">
        <v>16</v>
      </c>
      <c r="D150" s="21">
        <v>16</v>
      </c>
      <c r="E150" s="21"/>
      <c r="F150" s="18">
        <v>110</v>
      </c>
      <c r="G150" s="31" t="s">
        <v>410</v>
      </c>
      <c r="H150" s="18" t="s">
        <v>118</v>
      </c>
      <c r="I150" s="18">
        <v>4.1550000000000002</v>
      </c>
      <c r="J150" s="21">
        <v>92</v>
      </c>
      <c r="K150" s="19">
        <f t="shared" si="81"/>
        <v>98.924731182795696</v>
      </c>
      <c r="L150" s="21">
        <v>11.1</v>
      </c>
      <c r="M150" s="21">
        <v>0.59199999999999997</v>
      </c>
      <c r="N150" s="26">
        <v>0</v>
      </c>
      <c r="O150" s="21">
        <f>SUM(L150:N150)</f>
        <v>11.692</v>
      </c>
      <c r="P150" s="27" t="s">
        <v>392</v>
      </c>
      <c r="Q150" s="21">
        <f>MIN(C150:E150)</f>
        <v>16</v>
      </c>
      <c r="R150" s="21"/>
      <c r="S150" s="21"/>
      <c r="T150" s="21"/>
      <c r="U150" s="28">
        <f t="shared" ref="U150:U151" si="82">SUM(O150-N150)/Q150*100</f>
        <v>73.075000000000003</v>
      </c>
      <c r="V150" s="28">
        <f>O150/K150*100+V151</f>
        <v>26.571642512077293</v>
      </c>
      <c r="W150" s="21">
        <f t="shared" ref="W150:W151" si="83">SUM(Q150-(O150-N150))</f>
        <v>4.3079999999999998</v>
      </c>
      <c r="X150" s="22"/>
    </row>
    <row r="151" spans="1:24" s="23" customFormat="1" ht="45" x14ac:dyDescent="0.25">
      <c r="A151" s="16" t="s">
        <v>14</v>
      </c>
      <c r="B151" s="20" t="s">
        <v>69</v>
      </c>
      <c r="C151" s="21">
        <v>16</v>
      </c>
      <c r="D151" s="21">
        <v>16</v>
      </c>
      <c r="E151" s="21"/>
      <c r="F151" s="18">
        <v>110</v>
      </c>
      <c r="G151" s="31" t="s">
        <v>227</v>
      </c>
      <c r="H151" s="18" t="s">
        <v>175</v>
      </c>
      <c r="I151" s="18">
        <v>21.2</v>
      </c>
      <c r="J151" s="18">
        <v>81</v>
      </c>
      <c r="K151" s="19">
        <f t="shared" si="81"/>
        <v>87.096774193548384</v>
      </c>
      <c r="L151" s="21">
        <v>7.9</v>
      </c>
      <c r="M151" s="21">
        <v>4.9489999999999998</v>
      </c>
      <c r="N151" s="26">
        <v>0</v>
      </c>
      <c r="O151" s="21">
        <f>SUM(L151:N151)</f>
        <v>12.849</v>
      </c>
      <c r="P151" s="27" t="s">
        <v>391</v>
      </c>
      <c r="Q151" s="21">
        <f>MIN(C151:E151)</f>
        <v>16</v>
      </c>
      <c r="R151" s="21"/>
      <c r="S151" s="21"/>
      <c r="T151" s="21"/>
      <c r="U151" s="28">
        <f t="shared" si="82"/>
        <v>80.306250000000006</v>
      </c>
      <c r="V151" s="28">
        <f>O151/K151*100</f>
        <v>14.752555555555555</v>
      </c>
      <c r="W151" s="21">
        <f t="shared" si="83"/>
        <v>3.1509999999999998</v>
      </c>
      <c r="X151" s="22"/>
    </row>
  </sheetData>
  <mergeCells count="55">
    <mergeCell ref="A147:X147"/>
    <mergeCell ref="A34:X34"/>
    <mergeCell ref="A49:X49"/>
    <mergeCell ref="A64:X64"/>
    <mergeCell ref="A67:X67"/>
    <mergeCell ref="A83:X83"/>
    <mergeCell ref="A74:X74"/>
    <mergeCell ref="A131:X131"/>
    <mergeCell ref="A134:X134"/>
    <mergeCell ref="A143:X143"/>
    <mergeCell ref="A125:X125"/>
    <mergeCell ref="A137:X137"/>
    <mergeCell ref="A140:X140"/>
    <mergeCell ref="A107:X107"/>
    <mergeCell ref="A113:X113"/>
    <mergeCell ref="A118:X118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T4:T5"/>
    <mergeCell ref="U4:U5"/>
    <mergeCell ref="V4:V5"/>
    <mergeCell ref="W4:W5"/>
    <mergeCell ref="A7:X7"/>
    <mergeCell ref="X4:X5"/>
    <mergeCell ref="N4:N5"/>
    <mergeCell ref="O4:O5"/>
    <mergeCell ref="P4:P5"/>
    <mergeCell ref="Q4:Q5"/>
    <mergeCell ref="R4:S4"/>
    <mergeCell ref="A12:X12"/>
    <mergeCell ref="A19:X19"/>
    <mergeCell ref="A44:X44"/>
    <mergeCell ref="A70:X70"/>
    <mergeCell ref="A57:X57"/>
    <mergeCell ref="A30:X30"/>
    <mergeCell ref="A26:X26"/>
    <mergeCell ref="A61:X61"/>
    <mergeCell ref="A86:X86"/>
    <mergeCell ref="A93:X93"/>
    <mergeCell ref="A96:X96"/>
    <mergeCell ref="A99:X99"/>
    <mergeCell ref="A103:X103"/>
    <mergeCell ref="A89:X89"/>
  </mergeCells>
  <phoneticPr fontId="5" type="noConversion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2024-03-27T07:38:29Z</dcterms:modified>
</cp:coreProperties>
</file>