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64"/>
  </bookViews>
  <sheets>
    <sheet name="ТС" sheetId="1" r:id="rId1"/>
  </sheets>
  <externalReferences>
    <externalReference r:id="rId2"/>
  </externalReferences>
  <definedNames>
    <definedName name="_xlnm.Print_Area" localSheetId="0">ТС!$A$1:$G$46</definedName>
  </definedNames>
  <calcPr calcId="145621"/>
</workbook>
</file>

<file path=xl/calcChain.xml><?xml version="1.0" encoding="utf-8"?>
<calcChain xmlns="http://schemas.openxmlformats.org/spreadsheetml/2006/main">
  <c r="E42" i="1" l="1"/>
  <c r="D42" i="1"/>
  <c r="E41" i="1"/>
  <c r="D41" i="1"/>
  <c r="E40" i="1"/>
  <c r="D40" i="1"/>
  <c r="E39" i="1"/>
  <c r="D39" i="1"/>
  <c r="E36" i="1"/>
  <c r="D36" i="1"/>
  <c r="E35" i="1"/>
  <c r="D35" i="1"/>
  <c r="E34" i="1"/>
  <c r="D34" i="1"/>
  <c r="E33" i="1"/>
  <c r="D33" i="1"/>
  <c r="G32" i="1"/>
  <c r="F32" i="1"/>
  <c r="G31" i="1"/>
  <c r="F31" i="1"/>
  <c r="E30" i="1"/>
  <c r="D30" i="1"/>
  <c r="D29" i="1" s="1"/>
  <c r="D28" i="1" s="1"/>
  <c r="E27" i="1"/>
  <c r="D27" i="1"/>
  <c r="E26" i="1"/>
  <c r="D26" i="1"/>
  <c r="E25" i="1"/>
  <c r="D25" i="1"/>
  <c r="E24" i="1"/>
  <c r="D24" i="1"/>
  <c r="E23" i="1"/>
  <c r="D23" i="1"/>
  <c r="G22" i="1"/>
  <c r="F22" i="1"/>
  <c r="G21" i="1"/>
  <c r="F21" i="1"/>
  <c r="E20" i="1"/>
  <c r="D20" i="1"/>
  <c r="D19" i="1" s="1"/>
  <c r="E19" i="1"/>
  <c r="E18" i="1"/>
  <c r="E16" i="1" s="1"/>
  <c r="D18" i="1"/>
  <c r="I17" i="1"/>
  <c r="E17" i="1"/>
  <c r="D17" i="1"/>
  <c r="G15" i="1"/>
  <c r="F15" i="1"/>
  <c r="E14" i="1"/>
  <c r="G14" i="1" s="1"/>
  <c r="D14" i="1"/>
  <c r="G13" i="1"/>
  <c r="F13" i="1"/>
  <c r="E12" i="1"/>
  <c r="D12" i="1"/>
  <c r="H3" i="1"/>
  <c r="F16" i="1" l="1"/>
  <c r="G23" i="1"/>
  <c r="G25" i="1"/>
  <c r="G27" i="1"/>
  <c r="G33" i="1"/>
  <c r="G35" i="1"/>
  <c r="E43" i="1"/>
  <c r="G41" i="1"/>
  <c r="F14" i="1"/>
  <c r="D16" i="1"/>
  <c r="G19" i="1"/>
  <c r="E29" i="1"/>
  <c r="F29" i="1" s="1"/>
  <c r="G12" i="1"/>
  <c r="G18" i="1"/>
  <c r="G20" i="1"/>
  <c r="G24" i="1"/>
  <c r="G26" i="1"/>
  <c r="G30" i="1"/>
  <c r="G34" i="1"/>
  <c r="G40" i="1"/>
  <c r="G42" i="1"/>
  <c r="E11" i="1"/>
  <c r="G17" i="1"/>
  <c r="D43" i="1"/>
  <c r="G43" i="1" s="1"/>
  <c r="E10" i="1"/>
  <c r="F12" i="1"/>
  <c r="F17" i="1"/>
  <c r="G16" i="1"/>
  <c r="F18" i="1"/>
  <c r="F19" i="1"/>
  <c r="F20" i="1"/>
  <c r="F23" i="1"/>
  <c r="F24" i="1"/>
  <c r="F25" i="1"/>
  <c r="F26" i="1"/>
  <c r="F27" i="1"/>
  <c r="F30" i="1"/>
  <c r="F33" i="1"/>
  <c r="F34" i="1"/>
  <c r="F35" i="1"/>
  <c r="F36" i="1"/>
  <c r="F39" i="1"/>
  <c r="F40" i="1"/>
  <c r="F41" i="1"/>
  <c r="F42" i="1"/>
  <c r="D11" i="1"/>
  <c r="D10" i="1" s="1"/>
  <c r="D37" i="1" s="1"/>
  <c r="G36" i="1"/>
  <c r="G39" i="1"/>
  <c r="F11" i="1" l="1"/>
  <c r="G29" i="1"/>
  <c r="E28" i="1"/>
  <c r="E37" i="1"/>
  <c r="G37" i="1" s="1"/>
  <c r="F43" i="1"/>
  <c r="G11" i="1"/>
  <c r="D38" i="1"/>
  <c r="G10" i="1"/>
  <c r="F10" i="1"/>
  <c r="E38" i="1" l="1"/>
  <c r="F38" i="1" s="1"/>
  <c r="G28" i="1"/>
  <c r="F28" i="1"/>
  <c r="F37" i="1"/>
  <c r="G38" i="1"/>
</calcChain>
</file>

<file path=xl/sharedStrings.xml><?xml version="1.0" encoding="utf-8"?>
<sst xmlns="http://schemas.openxmlformats.org/spreadsheetml/2006/main" count="111" uniqueCount="77">
  <si>
    <t xml:space="preserve"> АО  «Акмолинская распределительная электросетевая компания»  </t>
  </si>
  <si>
    <t xml:space="preserve">Тарифная смета  на услугу по передаче электрической энергии </t>
  </si>
  <si>
    <t>№п/п</t>
  </si>
  <si>
    <t xml:space="preserve">Наименование </t>
  </si>
  <si>
    <t>Ед.изм.</t>
  </si>
  <si>
    <t>2023 год</t>
  </si>
  <si>
    <t>Утверждено</t>
  </si>
  <si>
    <t>Факт</t>
  </si>
  <si>
    <t>Отклонение</t>
  </si>
  <si>
    <t>% выполнения</t>
  </si>
  <si>
    <t>I</t>
  </si>
  <si>
    <t>Затраты на производство товаров и предоставление услуг- всего, в том числе:</t>
  </si>
  <si>
    <t>тыс.тенге</t>
  </si>
  <si>
    <t>Материальные затраты- всего, в том числе:</t>
  </si>
  <si>
    <t>Сырье и материалы</t>
  </si>
  <si>
    <t>1,2</t>
  </si>
  <si>
    <t>Покупные изделия</t>
  </si>
  <si>
    <t>1,3</t>
  </si>
  <si>
    <t>Горюче-смазочные материалы</t>
  </si>
  <si>
    <t>СМиТ</t>
  </si>
  <si>
    <t>1,4</t>
  </si>
  <si>
    <t>Топливо</t>
  </si>
  <si>
    <t>1,5</t>
  </si>
  <si>
    <t>Энергия</t>
  </si>
  <si>
    <t>1,5,1</t>
  </si>
  <si>
    <t xml:space="preserve">НТП </t>
  </si>
  <si>
    <t>УРЭЭ</t>
  </si>
  <si>
    <t>1,5,2</t>
  </si>
  <si>
    <t xml:space="preserve"> ХН </t>
  </si>
  <si>
    <t>ПТС</t>
  </si>
  <si>
    <t>Расходы на оплату труда-всего,</t>
  </si>
  <si>
    <t>2,1</t>
  </si>
  <si>
    <t>заработная плата производственного персонала</t>
  </si>
  <si>
    <t>среднемесячная зарплата</t>
  </si>
  <si>
    <t>тенге</t>
  </si>
  <si>
    <t>численность</t>
  </si>
  <si>
    <t>чел</t>
  </si>
  <si>
    <t>2,2-2,3</t>
  </si>
  <si>
    <t>Соц.налог,соц.отчисления , ОСМС</t>
  </si>
  <si>
    <t>2,4</t>
  </si>
  <si>
    <t>Обязательные профпенсвзносы</t>
  </si>
  <si>
    <t>расчет</t>
  </si>
  <si>
    <t>Амортизация</t>
  </si>
  <si>
    <t xml:space="preserve">Ремонт </t>
  </si>
  <si>
    <t>5.</t>
  </si>
  <si>
    <t>Прочие затраты-всего</t>
  </si>
  <si>
    <t>II</t>
  </si>
  <si>
    <t>Расходы периода - всего, в том числе:</t>
  </si>
  <si>
    <t>Общие и административные расходы -  всего, в  том числе:</t>
  </si>
  <si>
    <t>6.1.</t>
  </si>
  <si>
    <t>Заработная плата административного персонала</t>
  </si>
  <si>
    <t>6.2.</t>
  </si>
  <si>
    <t>6.3.</t>
  </si>
  <si>
    <t xml:space="preserve">Налоги </t>
  </si>
  <si>
    <t>бух</t>
  </si>
  <si>
    <t>6.4.</t>
  </si>
  <si>
    <t>Прочие расходы-всего</t>
  </si>
  <si>
    <t>7</t>
  </si>
  <si>
    <t>Расходы на выплату вознаграждений</t>
  </si>
  <si>
    <t>КПН за нерезидента 77808 Вознаграждение 691796</t>
  </si>
  <si>
    <t>III</t>
  </si>
  <si>
    <t>Всего затрат на предоставление услуг</t>
  </si>
  <si>
    <t>IV</t>
  </si>
  <si>
    <t>Прибыль</t>
  </si>
  <si>
    <t>V</t>
  </si>
  <si>
    <t>Всего доходов</t>
  </si>
  <si>
    <t>VI</t>
  </si>
  <si>
    <t xml:space="preserve">Объем предоставляемых  услуг </t>
  </si>
  <si>
    <t>тыс.кВтч</t>
  </si>
  <si>
    <t>VII</t>
  </si>
  <si>
    <t>Нормативные технические потери</t>
  </si>
  <si>
    <t>%</t>
  </si>
  <si>
    <t>VIII</t>
  </si>
  <si>
    <t>Тариф</t>
  </si>
  <si>
    <t>тенге/кВтч</t>
  </si>
  <si>
    <t>Заместитель генерального директора
по экономике и финансам</t>
  </si>
  <si>
    <t>И.Гречаник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</si>
</sst>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</cellStyleXfs>
  <cellXfs count="67">
    <xf numFmtId="0" fontId="0" fillId="0" borderId="0" xfId="0"/>
    <xf numFmtId="164" fontId="3" fillId="0" borderId="0" xfId="1" applyNumberFormat="1" applyFont="1" applyFill="1" applyAlignment="1">
      <alignment vertical="center" wrapText="1"/>
    </xf>
    <xf numFmtId="164" fontId="3" fillId="0" borderId="0" xfId="1" applyNumberFormat="1" applyFont="1" applyFill="1" applyAlignment="1">
      <alignment horizontal="center" vertical="center" wrapText="1"/>
    </xf>
    <xf numFmtId="3" fontId="3" fillId="0" borderId="0" xfId="1" applyNumberFormat="1" applyFont="1" applyFill="1" applyAlignment="1">
      <alignment vertical="center" wrapText="1"/>
    </xf>
    <xf numFmtId="164" fontId="4" fillId="0" borderId="0" xfId="1" applyNumberFormat="1" applyFont="1" applyFill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3" fontId="7" fillId="0" borderId="0" xfId="1" applyNumberFormat="1" applyFont="1" applyFill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3" fontId="7" fillId="0" borderId="0" xfId="5" applyNumberFormat="1" applyFont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</cellXfs>
  <cellStyles count="10">
    <cellStyle name="Обычный" xfId="0" builtinId="0"/>
    <cellStyle name="Обычный 2 10 3" xfId="5"/>
    <cellStyle name="Обычный 2 2 13" xfId="6"/>
    <cellStyle name="Обычный 2 34" xfId="7"/>
    <cellStyle name="Обычный 49" xfId="3"/>
    <cellStyle name="Обычный 50" xfId="8"/>
    <cellStyle name="Обычный 6" xfId="2"/>
    <cellStyle name="Обычный 6 10" xfId="4"/>
    <cellStyle name="Обычный 7 2" xfId="9"/>
    <cellStyle name="Обычный_Отчет по исполнению ТС 2014г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.01.2024/&#1048;&#1089;&#1087;&#1086;&#1083;&#1085;&#1077;&#1085;&#1080;&#1077;%20&#1058;&#1057;%202023&#1075;%20(&#1092;&#1072;&#1082;&#1090;%2012%20&#1084;&#1077;&#1089;.)%2016.04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"/>
      <sheetName val="Лист5"/>
      <sheetName val="ТС (кор)"/>
      <sheetName val="ТС (2)"/>
      <sheetName val="расч НТП  2023"/>
      <sheetName val="ТС"/>
      <sheetName val="Затраты"/>
      <sheetName val="Лист1"/>
      <sheetName val="Эксп.8410"/>
      <sheetName val="Прочие 8410"/>
      <sheetName val="Ремонт 8410"/>
      <sheetName val="Поверка"/>
      <sheetName val="Тех.эксперт."/>
      <sheetName val="Пож-опер.обл"/>
      <sheetName val="Сопр.ПО"/>
      <sheetName val="Эксп.7210"/>
      <sheetName val="Прочие 7210"/>
      <sheetName val="Сопр.ПО 7210"/>
      <sheetName val="Ремонт 7210"/>
      <sheetName val="Анализ нач."/>
      <sheetName val="Анализ нач. (2)"/>
    </sheetNames>
    <sheetDataSet>
      <sheetData sheetId="0"/>
      <sheetData sheetId="1"/>
      <sheetData sheetId="2"/>
      <sheetData sheetId="3"/>
      <sheetData sheetId="4"/>
      <sheetData sheetId="5">
        <row r="11">
          <cell r="D11">
            <v>382776.75</v>
          </cell>
          <cell r="H11">
            <v>373680.84999999992</v>
          </cell>
        </row>
        <row r="20">
          <cell r="D20">
            <v>168000</v>
          </cell>
          <cell r="H20">
            <v>224964.79715</v>
          </cell>
        </row>
        <row r="23">
          <cell r="D23">
            <v>2298667.4440772659</v>
          </cell>
          <cell r="H23">
            <v>2064296.8427700002</v>
          </cell>
        </row>
        <row r="24">
          <cell r="D24">
            <v>214729.78656282861</v>
          </cell>
          <cell r="H24">
            <v>204703.27680000002</v>
          </cell>
        </row>
        <row r="26">
          <cell r="D26">
            <v>6167009.5219999989</v>
          </cell>
          <cell r="H26">
            <v>6166168.4415999996</v>
          </cell>
        </row>
        <row r="29">
          <cell r="D29">
            <v>342869.54525737168</v>
          </cell>
          <cell r="H29">
            <v>349243.33801000001</v>
          </cell>
        </row>
        <row r="30">
          <cell r="D30">
            <v>180062.6207600114</v>
          </cell>
          <cell r="H30">
            <v>174566.59429999997</v>
          </cell>
        </row>
        <row r="31">
          <cell r="D31">
            <v>165802.76409708639</v>
          </cell>
          <cell r="H31">
            <v>163218.73115000001</v>
          </cell>
        </row>
        <row r="32">
          <cell r="D32">
            <v>2750.9728285714286</v>
          </cell>
          <cell r="H32">
            <v>3326.2136799999998</v>
          </cell>
        </row>
        <row r="33">
          <cell r="D33">
            <v>2325463.1896233764</v>
          </cell>
          <cell r="H33">
            <v>2353414.39017</v>
          </cell>
        </row>
        <row r="34">
          <cell r="D34">
            <v>41925.73429</v>
          </cell>
          <cell r="H34">
            <v>40115.00318</v>
          </cell>
        </row>
        <row r="41">
          <cell r="D41">
            <v>409097.34200657648</v>
          </cell>
          <cell r="H41">
            <v>417391.87215999997</v>
          </cell>
        </row>
        <row r="143">
          <cell r="D143">
            <v>656718.55199999991</v>
          </cell>
          <cell r="H143">
            <v>644235.73814910313</v>
          </cell>
        </row>
        <row r="146">
          <cell r="D146">
            <v>35462.801807999997</v>
          </cell>
          <cell r="H146">
            <v>42824.183939865303</v>
          </cell>
        </row>
        <row r="147">
          <cell r="D147">
            <v>20686.634387999999</v>
          </cell>
          <cell r="H147">
            <v>13003.78210548447</v>
          </cell>
        </row>
        <row r="148">
          <cell r="D148">
            <v>19701.556559999997</v>
          </cell>
          <cell r="H148">
            <v>16378.882703924</v>
          </cell>
        </row>
        <row r="149">
          <cell r="D149">
            <v>450927.87999999995</v>
          </cell>
          <cell r="H149">
            <v>437014.55756450223</v>
          </cell>
        </row>
        <row r="156">
          <cell r="D156">
            <v>199350.22213761514</v>
          </cell>
          <cell r="H156">
            <v>197717.33736575226</v>
          </cell>
        </row>
        <row r="242">
          <cell r="D242">
            <v>632457.27063190599</v>
          </cell>
          <cell r="H242">
            <v>660387.27063190599</v>
          </cell>
        </row>
        <row r="245">
          <cell r="D245">
            <v>17832073.961865414</v>
          </cell>
          <cell r="H245">
            <v>17775438.5233</v>
          </cell>
        </row>
        <row r="246">
          <cell r="D246">
            <v>2554738.389952065</v>
          </cell>
          <cell r="H246">
            <v>2779570.94</v>
          </cell>
        </row>
        <row r="247">
          <cell r="D247">
            <v>4.4444001642907871</v>
          </cell>
          <cell r="H247">
            <v>3.82</v>
          </cell>
        </row>
        <row r="248">
          <cell r="D248">
            <v>119596.24800000001</v>
          </cell>
          <cell r="H248">
            <v>110952.577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80" zoomScaleNormal="100" zoomScaleSheetLayoutView="80" workbookViewId="0">
      <selection activeCell="D19" sqref="D19"/>
    </sheetView>
  </sheetViews>
  <sheetFormatPr defaultColWidth="9.33203125" defaultRowHeight="15.6" outlineLevelRow="2"/>
  <cols>
    <col min="1" max="1" width="8" style="1" bestFit="1" customWidth="1"/>
    <col min="2" max="2" width="46.5546875" style="1" customWidth="1"/>
    <col min="3" max="3" width="13" style="2" customWidth="1"/>
    <col min="4" max="7" width="14.6640625" style="3" customWidth="1"/>
    <col min="8" max="8" width="14.44140625" style="4" hidden="1" customWidth="1"/>
    <col min="9" max="9" width="50.5546875" style="4" hidden="1" customWidth="1"/>
    <col min="10" max="10" width="12.44140625" style="1" customWidth="1"/>
    <col min="11" max="11" width="18.77734375" style="1" customWidth="1"/>
    <col min="12" max="12" width="9.5546875" style="1" bestFit="1" customWidth="1"/>
    <col min="13" max="16384" width="9.33203125" style="1"/>
  </cols>
  <sheetData>
    <row r="1" spans="1:9" s="24" customFormat="1" outlineLevel="2">
      <c r="A1" s="1"/>
      <c r="B1" s="1"/>
      <c r="C1" s="2"/>
      <c r="D1" s="3"/>
      <c r="E1" s="43"/>
      <c r="F1" s="43"/>
      <c r="G1" s="44"/>
      <c r="H1" s="45"/>
      <c r="I1" s="21"/>
    </row>
    <row r="2" spans="1:9" ht="21" customHeight="1">
      <c r="A2" s="65" t="s">
        <v>0</v>
      </c>
      <c r="B2" s="65"/>
      <c r="C2" s="65"/>
      <c r="D2" s="65"/>
      <c r="E2" s="65"/>
      <c r="F2" s="65"/>
      <c r="G2" s="65"/>
      <c r="H2" s="5"/>
    </row>
    <row r="3" spans="1:9">
      <c r="D3" s="1"/>
      <c r="E3" s="1"/>
      <c r="F3" s="1"/>
      <c r="G3" s="1"/>
      <c r="H3" s="1">
        <f>F2-210000</f>
        <v>-210000</v>
      </c>
    </row>
    <row r="4" spans="1:9" ht="17.399999999999999" customHeight="1">
      <c r="A4" s="66" t="s">
        <v>1</v>
      </c>
      <c r="B4" s="66"/>
      <c r="C4" s="66"/>
      <c r="D4" s="66"/>
      <c r="E4" s="66"/>
      <c r="F4" s="66"/>
      <c r="G4" s="66"/>
      <c r="H4" s="6"/>
    </row>
    <row r="5" spans="1:9" ht="15.6" hidden="1" customHeight="1">
      <c r="A5" s="56"/>
      <c r="B5" s="56"/>
      <c r="C5" s="56"/>
      <c r="D5" s="56"/>
      <c r="E5" s="56"/>
      <c r="F5" s="56"/>
      <c r="G5" s="7"/>
      <c r="H5" s="7"/>
    </row>
    <row r="6" spans="1:9">
      <c r="A6" s="7"/>
      <c r="B6" s="7"/>
      <c r="C6" s="7"/>
      <c r="D6" s="8"/>
      <c r="E6" s="8"/>
      <c r="F6" s="8"/>
      <c r="G6" s="8"/>
      <c r="H6" s="8"/>
    </row>
    <row r="7" spans="1:9" ht="16.2" customHeight="1">
      <c r="A7" s="57" t="s">
        <v>2</v>
      </c>
      <c r="B7" s="59" t="s">
        <v>3</v>
      </c>
      <c r="C7" s="57" t="s">
        <v>4</v>
      </c>
      <c r="D7" s="61" t="s">
        <v>5</v>
      </c>
      <c r="E7" s="62"/>
      <c r="F7" s="62"/>
      <c r="G7" s="63"/>
      <c r="H7" s="9"/>
      <c r="I7" s="10"/>
    </row>
    <row r="8" spans="1:9" ht="40.200000000000003" customHeight="1">
      <c r="A8" s="58"/>
      <c r="B8" s="60"/>
      <c r="C8" s="58"/>
      <c r="D8" s="11" t="s">
        <v>6</v>
      </c>
      <c r="E8" s="11" t="s">
        <v>7</v>
      </c>
      <c r="F8" s="11" t="s">
        <v>8</v>
      </c>
      <c r="G8" s="11" t="s">
        <v>9</v>
      </c>
      <c r="H8" s="11"/>
      <c r="I8" s="10"/>
    </row>
    <row r="9" spans="1:9" ht="21.6" hidden="1" customHeight="1">
      <c r="A9" s="12"/>
      <c r="B9" s="13"/>
      <c r="C9" s="12"/>
      <c r="D9" s="11"/>
      <c r="E9" s="11"/>
      <c r="F9" s="11"/>
      <c r="G9" s="11"/>
      <c r="H9" s="11"/>
      <c r="I9" s="10"/>
    </row>
    <row r="10" spans="1:9" ht="32.4" customHeight="1" outlineLevel="1">
      <c r="A10" s="14" t="s">
        <v>10</v>
      </c>
      <c r="B10" s="15" t="s">
        <v>11</v>
      </c>
      <c r="C10" s="16" t="s">
        <v>12</v>
      </c>
      <c r="D10" s="17">
        <f>D11+D19+D25+D26+D27</f>
        <v>12699155.671503089</v>
      </c>
      <c r="E10" s="17">
        <f>E11+E19+E25+E26+E27</f>
        <v>12535090.350970002</v>
      </c>
      <c r="F10" s="17">
        <f>E10-D10</f>
        <v>-164065.32053308748</v>
      </c>
      <c r="G10" s="18">
        <f>IFERROR(E10/D10*100-100,0)</f>
        <v>-1.2919388089812145</v>
      </c>
      <c r="H10" s="17"/>
      <c r="I10" s="10"/>
    </row>
    <row r="11" spans="1:9" s="19" customFormat="1" ht="18" customHeight="1" outlineLevel="1">
      <c r="A11" s="14">
        <v>1</v>
      </c>
      <c r="B11" s="15" t="s">
        <v>13</v>
      </c>
      <c r="C11" s="16" t="s">
        <v>12</v>
      </c>
      <c r="D11" s="17">
        <f>D12+D14+D16</f>
        <v>3064173.9806400947</v>
      </c>
      <c r="E11" s="17">
        <f>E12+E14+E16</f>
        <v>2867645.7667199997</v>
      </c>
      <c r="F11" s="17">
        <f t="shared" ref="F11:F43" si="0">E11-D11</f>
        <v>-196528.213920095</v>
      </c>
      <c r="G11" s="18">
        <f t="shared" ref="G11:G43" si="1">IFERROR(E11/D11*100-100,0)</f>
        <v>-6.413742012098183</v>
      </c>
      <c r="H11" s="17"/>
      <c r="I11" s="10"/>
    </row>
    <row r="12" spans="1:9" s="46" customFormat="1" ht="18.899999999999999" customHeight="1" outlineLevel="2">
      <c r="A12" s="20">
        <v>1.1000000000000001</v>
      </c>
      <c r="B12" s="32" t="s">
        <v>14</v>
      </c>
      <c r="C12" s="16" t="s">
        <v>12</v>
      </c>
      <c r="D12" s="33">
        <f>[1]ТС!D11</f>
        <v>382776.75</v>
      </c>
      <c r="E12" s="28">
        <f>[1]ТС!H11</f>
        <v>373680.84999999992</v>
      </c>
      <c r="F12" s="28">
        <f t="shared" si="0"/>
        <v>-9095.9000000000815</v>
      </c>
      <c r="G12" s="29">
        <f t="shared" si="1"/>
        <v>-2.3762937534738171</v>
      </c>
      <c r="H12" s="33"/>
      <c r="I12" s="10"/>
    </row>
    <row r="13" spans="1:9" s="24" customFormat="1" outlineLevel="2">
      <c r="A13" s="47" t="s">
        <v>15</v>
      </c>
      <c r="B13" s="32" t="s">
        <v>16</v>
      </c>
      <c r="C13" s="32" t="s">
        <v>12</v>
      </c>
      <c r="D13" s="47"/>
      <c r="E13" s="47"/>
      <c r="F13" s="47">
        <f t="shared" si="0"/>
        <v>0</v>
      </c>
      <c r="G13" s="29">
        <f t="shared" si="1"/>
        <v>0</v>
      </c>
      <c r="H13" s="32"/>
      <c r="I13" s="21"/>
    </row>
    <row r="14" spans="1:9" s="46" customFormat="1" outlineLevel="2">
      <c r="A14" s="47" t="s">
        <v>17</v>
      </c>
      <c r="B14" s="32" t="s">
        <v>18</v>
      </c>
      <c r="C14" s="32" t="s">
        <v>12</v>
      </c>
      <c r="D14" s="28">
        <f>[1]ТС!D20</f>
        <v>168000</v>
      </c>
      <c r="E14" s="28">
        <f>[1]ТС!H20</f>
        <v>224964.79715</v>
      </c>
      <c r="F14" s="28">
        <f t="shared" si="0"/>
        <v>56964.797149999999</v>
      </c>
      <c r="G14" s="29">
        <f t="shared" si="1"/>
        <v>33.907617351190481</v>
      </c>
      <c r="H14" s="28" t="s">
        <v>19</v>
      </c>
      <c r="I14" s="21"/>
    </row>
    <row r="15" spans="1:9" s="46" customFormat="1" outlineLevel="2">
      <c r="A15" s="47" t="s">
        <v>20</v>
      </c>
      <c r="B15" s="32" t="s">
        <v>21</v>
      </c>
      <c r="C15" s="32" t="s">
        <v>12</v>
      </c>
      <c r="D15" s="28"/>
      <c r="E15" s="28"/>
      <c r="F15" s="28">
        <f t="shared" si="0"/>
        <v>0</v>
      </c>
      <c r="G15" s="29">
        <f t="shared" si="1"/>
        <v>0</v>
      </c>
      <c r="H15" s="28"/>
      <c r="I15" s="21"/>
    </row>
    <row r="16" spans="1:9" s="46" customFormat="1" outlineLevel="2">
      <c r="A16" s="47" t="s">
        <v>22</v>
      </c>
      <c r="B16" s="32" t="s">
        <v>23</v>
      </c>
      <c r="C16" s="32" t="s">
        <v>12</v>
      </c>
      <c r="D16" s="28">
        <f>D17+D18</f>
        <v>2513397.2306400947</v>
      </c>
      <c r="E16" s="28">
        <f>E17+E18</f>
        <v>2269000.1195700001</v>
      </c>
      <c r="F16" s="28">
        <f t="shared" si="0"/>
        <v>-244397.11107009463</v>
      </c>
      <c r="G16" s="29">
        <f t="shared" si="1"/>
        <v>-9.7237757760978099</v>
      </c>
      <c r="H16" s="28"/>
      <c r="I16" s="21"/>
    </row>
    <row r="17" spans="1:10" s="24" customFormat="1" outlineLevel="2">
      <c r="A17" s="20" t="s">
        <v>24</v>
      </c>
      <c r="B17" s="21" t="s">
        <v>25</v>
      </c>
      <c r="C17" s="16" t="s">
        <v>12</v>
      </c>
      <c r="D17" s="22">
        <f>[1]ТС!D23</f>
        <v>2298667.4440772659</v>
      </c>
      <c r="E17" s="22">
        <f>[1]ТС!H23</f>
        <v>2064296.8427700002</v>
      </c>
      <c r="F17" s="22">
        <f t="shared" si="0"/>
        <v>-234370.60130726569</v>
      </c>
      <c r="G17" s="23">
        <f t="shared" si="1"/>
        <v>-10.195933383541131</v>
      </c>
      <c r="H17" s="22" t="s">
        <v>26</v>
      </c>
      <c r="I17" s="10" t="e">
        <f>#REF!*5%</f>
        <v>#REF!</v>
      </c>
    </row>
    <row r="18" spans="1:10" s="24" customFormat="1" outlineLevel="2">
      <c r="A18" s="20" t="s">
        <v>27</v>
      </c>
      <c r="B18" s="21" t="s">
        <v>28</v>
      </c>
      <c r="C18" s="16" t="s">
        <v>12</v>
      </c>
      <c r="D18" s="25">
        <f>[1]ТС!D24</f>
        <v>214729.78656282861</v>
      </c>
      <c r="E18" s="22">
        <f>[1]ТС!H24</f>
        <v>204703.27680000002</v>
      </c>
      <c r="F18" s="22">
        <f t="shared" si="0"/>
        <v>-10026.509762828588</v>
      </c>
      <c r="G18" s="23">
        <f t="shared" si="1"/>
        <v>-4.669361397560408</v>
      </c>
      <c r="H18" s="25" t="s">
        <v>29</v>
      </c>
      <c r="I18" s="10"/>
    </row>
    <row r="19" spans="1:10" s="19" customFormat="1" outlineLevel="1">
      <c r="A19" s="26">
        <v>2</v>
      </c>
      <c r="B19" s="15" t="s">
        <v>30</v>
      </c>
      <c r="C19" s="16" t="s">
        <v>12</v>
      </c>
      <c r="D19" s="17">
        <f>D20+D23+D24</f>
        <v>6858495.4249430401</v>
      </c>
      <c r="E19" s="17">
        <f>E20+E23+E24</f>
        <v>6856523.31874</v>
      </c>
      <c r="F19" s="17">
        <f t="shared" si="0"/>
        <v>-1972.1062030401081</v>
      </c>
      <c r="G19" s="18">
        <f t="shared" si="1"/>
        <v>-2.8754210374884792E-2</v>
      </c>
      <c r="H19" s="17"/>
      <c r="I19" s="10"/>
    </row>
    <row r="20" spans="1:10" s="24" customFormat="1" ht="21" customHeight="1" outlineLevel="2">
      <c r="A20" s="64" t="s">
        <v>31</v>
      </c>
      <c r="B20" s="27" t="s">
        <v>32</v>
      </c>
      <c r="C20" s="16" t="s">
        <v>12</v>
      </c>
      <c r="D20" s="28">
        <f>[1]ТС!D26</f>
        <v>6167009.5219999989</v>
      </c>
      <c r="E20" s="28">
        <f>[1]ТС!H26</f>
        <v>6166168.4415999996</v>
      </c>
      <c r="F20" s="28">
        <f t="shared" si="0"/>
        <v>-841.08039999939501</v>
      </c>
      <c r="G20" s="29">
        <f t="shared" si="1"/>
        <v>-1.3638383352571282E-2</v>
      </c>
      <c r="H20" s="28"/>
      <c r="I20" s="10"/>
      <c r="J20" s="1"/>
    </row>
    <row r="21" spans="1:10" s="24" customFormat="1" ht="20.25" hidden="1" customHeight="1" outlineLevel="2">
      <c r="A21" s="64"/>
      <c r="B21" s="27" t="s">
        <v>33</v>
      </c>
      <c r="C21" s="16" t="s">
        <v>34</v>
      </c>
      <c r="D21" s="22"/>
      <c r="E21" s="22"/>
      <c r="F21" s="22">
        <f t="shared" si="0"/>
        <v>0</v>
      </c>
      <c r="G21" s="23">
        <f t="shared" si="1"/>
        <v>0</v>
      </c>
      <c r="H21" s="22"/>
      <c r="I21" s="10"/>
    </row>
    <row r="22" spans="1:10" s="24" customFormat="1" ht="15.6" hidden="1" customHeight="1" outlineLevel="2">
      <c r="A22" s="64"/>
      <c r="B22" s="27" t="s">
        <v>35</v>
      </c>
      <c r="C22" s="16" t="s">
        <v>36</v>
      </c>
      <c r="D22" s="22"/>
      <c r="E22" s="22"/>
      <c r="F22" s="22">
        <f t="shared" si="0"/>
        <v>0</v>
      </c>
      <c r="G22" s="23">
        <f t="shared" si="1"/>
        <v>0</v>
      </c>
      <c r="H22" s="22"/>
      <c r="I22" s="10"/>
    </row>
    <row r="23" spans="1:10" s="24" customFormat="1" outlineLevel="2">
      <c r="A23" s="20" t="s">
        <v>37</v>
      </c>
      <c r="B23" s="27" t="s">
        <v>38</v>
      </c>
      <c r="C23" s="27" t="s">
        <v>12</v>
      </c>
      <c r="D23" s="30">
        <f>[1]ТС!D29+[1]ТС!D30+[1]ТС!D31</f>
        <v>688734.93011446949</v>
      </c>
      <c r="E23" s="30">
        <f>[1]ТС!H29+[1]ТС!H30+[1]ТС!H31</f>
        <v>687028.66345999995</v>
      </c>
      <c r="F23" s="30">
        <f t="shared" si="0"/>
        <v>-1706.2666544695385</v>
      </c>
      <c r="G23" s="31">
        <f t="shared" si="1"/>
        <v>-0.24773923607823178</v>
      </c>
      <c r="H23" s="27"/>
      <c r="I23" s="10"/>
    </row>
    <row r="24" spans="1:10" s="24" customFormat="1" outlineLevel="2">
      <c r="A24" s="20" t="s">
        <v>39</v>
      </c>
      <c r="B24" s="32" t="s">
        <v>40</v>
      </c>
      <c r="C24" s="16" t="s">
        <v>12</v>
      </c>
      <c r="D24" s="28">
        <f>[1]ТС!D32</f>
        <v>2750.9728285714286</v>
      </c>
      <c r="E24" s="33">
        <f>[1]ТС!H32</f>
        <v>3326.2136799999998</v>
      </c>
      <c r="F24" s="33">
        <f t="shared" si="0"/>
        <v>575.2408514285712</v>
      </c>
      <c r="G24" s="34">
        <f t="shared" si="1"/>
        <v>20.910451948276503</v>
      </c>
      <c r="H24" s="33"/>
      <c r="I24" s="10" t="s">
        <v>41</v>
      </c>
    </row>
    <row r="25" spans="1:10" outlineLevel="1">
      <c r="A25" s="35">
        <v>3</v>
      </c>
      <c r="B25" s="15" t="s">
        <v>42</v>
      </c>
      <c r="C25" s="9" t="s">
        <v>12</v>
      </c>
      <c r="D25" s="17">
        <f>[1]ТС!D33</f>
        <v>2325463.1896233764</v>
      </c>
      <c r="E25" s="17">
        <f>[1]ТС!H33</f>
        <v>2353414.39017</v>
      </c>
      <c r="F25" s="17">
        <f t="shared" si="0"/>
        <v>27951.200546623673</v>
      </c>
      <c r="G25" s="18">
        <f t="shared" si="1"/>
        <v>1.2019627174210541</v>
      </c>
      <c r="H25" s="17"/>
      <c r="I25" s="10" t="s">
        <v>41</v>
      </c>
    </row>
    <row r="26" spans="1:10" outlineLevel="1">
      <c r="A26" s="35">
        <v>4</v>
      </c>
      <c r="B26" s="15" t="s">
        <v>43</v>
      </c>
      <c r="C26" s="9" t="s">
        <v>12</v>
      </c>
      <c r="D26" s="17">
        <f>[1]ТС!D34</f>
        <v>41925.73429</v>
      </c>
      <c r="E26" s="17">
        <f>[1]ТС!H34</f>
        <v>40115.00318</v>
      </c>
      <c r="F26" s="17">
        <f t="shared" si="0"/>
        <v>-1810.7311100000006</v>
      </c>
      <c r="G26" s="18">
        <f t="shared" si="1"/>
        <v>-4.3189013637189646</v>
      </c>
      <c r="H26" s="17"/>
      <c r="I26" s="10"/>
    </row>
    <row r="27" spans="1:10" s="19" customFormat="1" outlineLevel="1">
      <c r="A27" s="26" t="s">
        <v>44</v>
      </c>
      <c r="B27" s="15" t="s">
        <v>45</v>
      </c>
      <c r="C27" s="16" t="s">
        <v>12</v>
      </c>
      <c r="D27" s="17">
        <f>[1]ТС!D41</f>
        <v>409097.34200657648</v>
      </c>
      <c r="E27" s="17">
        <f>[1]ТС!H41</f>
        <v>417391.87215999997</v>
      </c>
      <c r="F27" s="17">
        <f t="shared" si="0"/>
        <v>8294.5301534234895</v>
      </c>
      <c r="G27" s="18">
        <f t="shared" si="1"/>
        <v>2.0275199327230382</v>
      </c>
      <c r="H27" s="17"/>
      <c r="I27" s="10"/>
    </row>
    <row r="28" spans="1:10" s="19" customFormat="1" outlineLevel="1">
      <c r="A28" s="26" t="s">
        <v>46</v>
      </c>
      <c r="B28" s="15" t="s">
        <v>47</v>
      </c>
      <c r="C28" s="16" t="s">
        <v>12</v>
      </c>
      <c r="D28" s="17">
        <f>D29+D36</f>
        <v>2015304.917525521</v>
      </c>
      <c r="E28" s="17">
        <f>E29+E36</f>
        <v>2011561.7524605375</v>
      </c>
      <c r="F28" s="17">
        <f t="shared" si="0"/>
        <v>-3743.1650649835356</v>
      </c>
      <c r="G28" s="18">
        <f t="shared" si="1"/>
        <v>-0.18573690921071773</v>
      </c>
      <c r="H28" s="17"/>
      <c r="I28" s="10"/>
    </row>
    <row r="29" spans="1:10" s="19" customFormat="1" ht="31.2" outlineLevel="1">
      <c r="A29" s="26">
        <v>6</v>
      </c>
      <c r="B29" s="15" t="s">
        <v>48</v>
      </c>
      <c r="C29" s="16" t="s">
        <v>12</v>
      </c>
      <c r="D29" s="17">
        <f>D30+D33+D34+D35</f>
        <v>1382847.6468936149</v>
      </c>
      <c r="E29" s="17">
        <f>E30+E33+E34+E35</f>
        <v>1351174.4818286316</v>
      </c>
      <c r="F29" s="17">
        <f t="shared" si="0"/>
        <v>-31673.165064983303</v>
      </c>
      <c r="G29" s="18">
        <f t="shared" si="1"/>
        <v>-2.2904305572730976</v>
      </c>
      <c r="H29" s="17"/>
      <c r="I29" s="10"/>
    </row>
    <row r="30" spans="1:10" ht="15" customHeight="1" outlineLevel="1">
      <c r="A30" s="51" t="s">
        <v>49</v>
      </c>
      <c r="B30" s="27" t="s">
        <v>50</v>
      </c>
      <c r="C30" s="16" t="s">
        <v>12</v>
      </c>
      <c r="D30" s="30">
        <f>[1]ТС!D143</f>
        <v>656718.55199999991</v>
      </c>
      <c r="E30" s="30">
        <f>[1]ТС!H143</f>
        <v>644235.73814910313</v>
      </c>
      <c r="F30" s="30">
        <f t="shared" si="0"/>
        <v>-12482.813850896782</v>
      </c>
      <c r="G30" s="31">
        <f t="shared" si="1"/>
        <v>-1.9007859322507414</v>
      </c>
      <c r="H30" s="30"/>
      <c r="I30" s="10"/>
    </row>
    <row r="31" spans="1:10" ht="21.75" hidden="1" customHeight="1" outlineLevel="1">
      <c r="A31" s="51"/>
      <c r="B31" s="27" t="s">
        <v>33</v>
      </c>
      <c r="C31" s="16" t="s">
        <v>34</v>
      </c>
      <c r="D31" s="30"/>
      <c r="E31" s="30"/>
      <c r="F31" s="30">
        <f t="shared" si="0"/>
        <v>0</v>
      </c>
      <c r="G31" s="31">
        <f t="shared" si="1"/>
        <v>0</v>
      </c>
      <c r="H31" s="30"/>
      <c r="I31" s="10"/>
    </row>
    <row r="32" spans="1:10" ht="19.5" hidden="1" customHeight="1" outlineLevel="1">
      <c r="A32" s="51"/>
      <c r="B32" s="27" t="s">
        <v>35</v>
      </c>
      <c r="C32" s="16" t="s">
        <v>36</v>
      </c>
      <c r="D32" s="30"/>
      <c r="E32" s="30"/>
      <c r="F32" s="30">
        <f t="shared" si="0"/>
        <v>0</v>
      </c>
      <c r="G32" s="31">
        <f t="shared" si="1"/>
        <v>0</v>
      </c>
      <c r="H32" s="30"/>
      <c r="I32" s="10"/>
    </row>
    <row r="33" spans="1:9" ht="19.5" customHeight="1" outlineLevel="1">
      <c r="A33" s="35" t="s">
        <v>51</v>
      </c>
      <c r="B33" s="27" t="s">
        <v>38</v>
      </c>
      <c r="C33" s="16" t="s">
        <v>12</v>
      </c>
      <c r="D33" s="30">
        <f>[1]ТС!D146+[1]ТС!D147+[1]ТС!D148</f>
        <v>75850.992755999992</v>
      </c>
      <c r="E33" s="30">
        <f>[1]ТС!H146+[1]ТС!H147+[1]ТС!H148</f>
        <v>72206.848749273777</v>
      </c>
      <c r="F33" s="30">
        <f t="shared" si="0"/>
        <v>-3644.1440067262156</v>
      </c>
      <c r="G33" s="31">
        <f t="shared" si="1"/>
        <v>-4.8043458289976826</v>
      </c>
      <c r="H33" s="30"/>
      <c r="I33" s="10"/>
    </row>
    <row r="34" spans="1:9" outlineLevel="1">
      <c r="A34" s="35" t="s">
        <v>52</v>
      </c>
      <c r="B34" s="27" t="s">
        <v>53</v>
      </c>
      <c r="C34" s="16" t="s">
        <v>12</v>
      </c>
      <c r="D34" s="30">
        <f>[1]ТС!D149</f>
        <v>450927.87999999995</v>
      </c>
      <c r="E34" s="30">
        <f>[1]ТС!H149</f>
        <v>437014.55756450223</v>
      </c>
      <c r="F34" s="30">
        <f t="shared" si="0"/>
        <v>-13913.322435497714</v>
      </c>
      <c r="G34" s="31">
        <f t="shared" si="1"/>
        <v>-3.085487292446345</v>
      </c>
      <c r="H34" s="30" t="s">
        <v>54</v>
      </c>
      <c r="I34" s="10"/>
    </row>
    <row r="35" spans="1:9" s="19" customFormat="1" ht="20.25" customHeight="1" outlineLevel="1">
      <c r="A35" s="26" t="s">
        <v>55</v>
      </c>
      <c r="B35" s="15" t="s">
        <v>56</v>
      </c>
      <c r="C35" s="16" t="s">
        <v>12</v>
      </c>
      <c r="D35" s="17">
        <f>[1]ТС!D156</f>
        <v>199350.22213761514</v>
      </c>
      <c r="E35" s="17">
        <f>[1]ТС!H156</f>
        <v>197717.33736575226</v>
      </c>
      <c r="F35" s="17">
        <f t="shared" si="0"/>
        <v>-1632.8847718628822</v>
      </c>
      <c r="G35" s="18">
        <f t="shared" si="1"/>
        <v>-0.81910356274180174</v>
      </c>
      <c r="H35" s="17"/>
      <c r="I35" s="10"/>
    </row>
    <row r="36" spans="1:9" ht="15" customHeight="1" outlineLevel="1">
      <c r="A36" s="35" t="s">
        <v>57</v>
      </c>
      <c r="B36" s="27" t="s">
        <v>58</v>
      </c>
      <c r="C36" s="16" t="s">
        <v>12</v>
      </c>
      <c r="D36" s="30">
        <f>[1]ТС!D242</f>
        <v>632457.27063190599</v>
      </c>
      <c r="E36" s="30">
        <f>[1]ТС!H242</f>
        <v>660387.27063190599</v>
      </c>
      <c r="F36" s="30">
        <f t="shared" si="0"/>
        <v>27930</v>
      </c>
      <c r="G36" s="31">
        <f t="shared" si="1"/>
        <v>4.4161086126963625</v>
      </c>
      <c r="H36" s="30"/>
      <c r="I36" s="10" t="s">
        <v>59</v>
      </c>
    </row>
    <row r="37" spans="1:9" s="19" customFormat="1">
      <c r="A37" s="26" t="s">
        <v>60</v>
      </c>
      <c r="B37" s="36" t="s">
        <v>61</v>
      </c>
      <c r="C37" s="16" t="s">
        <v>12</v>
      </c>
      <c r="D37" s="17">
        <f>D28+D10</f>
        <v>14714460.58902861</v>
      </c>
      <c r="E37" s="17">
        <f>E28+E10</f>
        <v>14546652.103430539</v>
      </c>
      <c r="F37" s="17">
        <f t="shared" si="0"/>
        <v>-167808.48559807055</v>
      </c>
      <c r="G37" s="18">
        <f t="shared" si="1"/>
        <v>-1.1404324649399058</v>
      </c>
      <c r="H37" s="17"/>
      <c r="I37" s="10"/>
    </row>
    <row r="38" spans="1:9">
      <c r="A38" s="35" t="s">
        <v>62</v>
      </c>
      <c r="B38" s="37" t="s">
        <v>63</v>
      </c>
      <c r="C38" s="16" t="s">
        <v>12</v>
      </c>
      <c r="D38" s="30">
        <f>D39-D37</f>
        <v>3117613.372836804</v>
      </c>
      <c r="E38" s="30">
        <f>E39-E37</f>
        <v>3228786.4198694602</v>
      </c>
      <c r="F38" s="30">
        <f t="shared" si="0"/>
        <v>111173.04703265615</v>
      </c>
      <c r="G38" s="31">
        <f t="shared" si="1"/>
        <v>3.5659664537394775</v>
      </c>
      <c r="H38" s="30"/>
      <c r="I38" s="10"/>
    </row>
    <row r="39" spans="1:9">
      <c r="A39" s="35" t="s">
        <v>64</v>
      </c>
      <c r="B39" s="15" t="s">
        <v>65</v>
      </c>
      <c r="C39" s="16" t="s">
        <v>12</v>
      </c>
      <c r="D39" s="17">
        <f>[1]ТС!D245</f>
        <v>17832073.961865414</v>
      </c>
      <c r="E39" s="17">
        <f>[1]ТС!H245</f>
        <v>17775438.5233</v>
      </c>
      <c r="F39" s="17">
        <f t="shared" si="0"/>
        <v>-56635.438565414399</v>
      </c>
      <c r="G39" s="18">
        <f t="shared" si="1"/>
        <v>-0.31760432738519739</v>
      </c>
      <c r="H39" s="17"/>
      <c r="I39" s="10"/>
    </row>
    <row r="40" spans="1:9" s="19" customFormat="1">
      <c r="A40" s="26" t="s">
        <v>66</v>
      </c>
      <c r="B40" s="36" t="s">
        <v>67</v>
      </c>
      <c r="C40" s="16" t="s">
        <v>68</v>
      </c>
      <c r="D40" s="11">
        <f>[1]ТС!D246</f>
        <v>2554738.389952065</v>
      </c>
      <c r="E40" s="11">
        <f>[1]ТС!H246</f>
        <v>2779570.94</v>
      </c>
      <c r="F40" s="11">
        <f t="shared" si="0"/>
        <v>224832.55004793499</v>
      </c>
      <c r="G40" s="9">
        <f t="shared" si="1"/>
        <v>8.8006095235509889</v>
      </c>
      <c r="H40" s="11" t="s">
        <v>26</v>
      </c>
      <c r="I40" s="10">
        <v>2820000</v>
      </c>
    </row>
    <row r="41" spans="1:9" s="19" customFormat="1">
      <c r="A41" s="52" t="s">
        <v>69</v>
      </c>
      <c r="B41" s="53" t="s">
        <v>70</v>
      </c>
      <c r="C41" s="16" t="s">
        <v>71</v>
      </c>
      <c r="D41" s="38">
        <f>[1]ТС!D247</f>
        <v>4.4444001642907871</v>
      </c>
      <c r="E41" s="38">
        <f>[1]ТС!H247</f>
        <v>3.82</v>
      </c>
      <c r="F41" s="38">
        <f t="shared" si="0"/>
        <v>-0.62440016429078726</v>
      </c>
      <c r="G41" s="38">
        <f t="shared" si="1"/>
        <v>-14.049143668646806</v>
      </c>
      <c r="H41" s="38"/>
      <c r="I41" s="10"/>
    </row>
    <row r="42" spans="1:9" s="19" customFormat="1" ht="15.6" customHeight="1">
      <c r="A42" s="52"/>
      <c r="B42" s="53"/>
      <c r="C42" s="16" t="s">
        <v>68</v>
      </c>
      <c r="D42" s="30">
        <f>[1]ТС!D248</f>
        <v>119596.24800000001</v>
      </c>
      <c r="E42" s="30">
        <f>[1]ТС!H248</f>
        <v>110952.577</v>
      </c>
      <c r="F42" s="30">
        <f t="shared" si="0"/>
        <v>-8643.6710000000021</v>
      </c>
      <c r="G42" s="30">
        <f t="shared" si="1"/>
        <v>-7.2273763972929999</v>
      </c>
      <c r="H42" s="30" t="s">
        <v>26</v>
      </c>
      <c r="I42" s="10">
        <v>117571.89599999999</v>
      </c>
    </row>
    <row r="43" spans="1:9">
      <c r="A43" s="35" t="s">
        <v>72</v>
      </c>
      <c r="B43" s="39" t="s">
        <v>73</v>
      </c>
      <c r="C43" s="16" t="s">
        <v>74</v>
      </c>
      <c r="D43" s="48">
        <f>D39/D40</f>
        <v>6.98</v>
      </c>
      <c r="E43" s="48">
        <f>E39/E40</f>
        <v>6.3950296311919281</v>
      </c>
      <c r="F43" s="48">
        <f t="shared" si="0"/>
        <v>-0.58497036880807229</v>
      </c>
      <c r="G43" s="48">
        <f t="shared" si="1"/>
        <v>-8.3806643095712445</v>
      </c>
      <c r="H43" s="10"/>
      <c r="I43" s="10"/>
    </row>
    <row r="44" spans="1:9">
      <c r="A44" s="40"/>
      <c r="B44" s="41"/>
      <c r="C44" s="42"/>
      <c r="D44" s="49"/>
      <c r="E44" s="49"/>
      <c r="F44" s="49"/>
      <c r="G44" s="50"/>
    </row>
    <row r="45" spans="1:9" ht="33.6" customHeight="1">
      <c r="A45" s="40"/>
      <c r="B45" s="54" t="s">
        <v>75</v>
      </c>
      <c r="C45" s="54"/>
      <c r="D45" s="54"/>
      <c r="E45" s="55" t="s">
        <v>76</v>
      </c>
      <c r="F45" s="55"/>
      <c r="G45" s="50"/>
    </row>
  </sheetData>
  <mergeCells count="13">
    <mergeCell ref="A20:A22"/>
    <mergeCell ref="A2:G2"/>
    <mergeCell ref="A4:G4"/>
    <mergeCell ref="A5:F5"/>
    <mergeCell ref="A7:A8"/>
    <mergeCell ref="B7:B8"/>
    <mergeCell ref="C7:C8"/>
    <mergeCell ref="D7:G7"/>
    <mergeCell ref="A30:A32"/>
    <mergeCell ref="A41:A42"/>
    <mergeCell ref="B41:B42"/>
    <mergeCell ref="B45:D45"/>
    <mergeCell ref="E45:F45"/>
  </mergeCells>
  <pageMargins left="0.39370078740157483" right="0.3937007874015748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ТС</vt:lpstr>
      <vt:lpstr>ТС!Область_печати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Хабуева Татьяна</dc:creator>
  <cp:lastModifiedBy>Хабуева Татьяна</cp:lastModifiedBy>
  <dcterms:created xsi:type="dcterms:W3CDTF">2024-04-22T04:29:04Z</dcterms:created>
  <dcterms:modified xsi:type="dcterms:W3CDTF">2024-04-22T04:34:43Z</dcterms:modified>
</cp:coreProperties>
</file>