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5" windowWidth="11340" windowHeight="5460" activeTab="0"/>
  </bookViews>
  <sheets>
    <sheet name="Лист1" sheetId="1" r:id="rId1"/>
  </sheets>
  <definedNames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<sst xmlns="http://schemas.openxmlformats.org/spreadsheetml/2006/main" count="355" uniqueCount="184">
  <si>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</si>
  <si>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</si>
  <si>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</si>
  <si>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</si>
  <si>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</si>
  <si>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</si>
  <si>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</si>
  <si>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</si>
  <si>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</si>
  <si>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</si>
  <si>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</si>
  <si>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</si>
  <si>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</si>
  <si>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</si>
  <si>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</si>
  <si>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</si>
  <si>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</si>
  <si>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</si>
  <si>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Джамбул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</si>
  <si>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</si>
  <si>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</si>
  <si>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</si>
  <si>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</si>
  <si>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</si>
  <si>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</si>
  <si>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</si>
  <si>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</si>
  <si>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</si>
  <si>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</si>
  <si>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</si>
  <si>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</si>
  <si>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</si>
  <si>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</si>
  <si>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</si>
  <si>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</si>
  <si>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</si>
  <si>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</si>
  <si>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</si>
  <si>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</si>
  <si>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</si>
  <si>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</si>
  <si>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</si>
  <si>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</si>
  <si>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</si>
  <si>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</si>
  <si>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</si>
  <si>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</si>
  <si>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</si>
  <si>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</si>
  <si>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</si>
  <si>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</si>
  <si>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</si>
  <si>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</si>
  <si>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</si>
  <si>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</si>
  <si>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</si>
  <si>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</si>
  <si>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</si>
  <si>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</si>
  <si>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</si>
  <si>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</si>
  <si>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</si>
  <si>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</si>
  <si>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</si>
  <si>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</si>
  <si>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</si>
  <si>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</si>
  <si>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</si>
  <si>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</si>
  <si>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</si>
  <si>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</si>
  <si>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</si>
  <si>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</si>
  <si>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</si>
  <si>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</si>
  <si>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</si>
  <si>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</si>
  <si>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</si>
  <si>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</si>
  <si>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</si>
  <si>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</si>
  <si>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</si>
  <si>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</si>
  <si>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</si>
  <si>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</si>
  <si>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</si>
  <si>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</si>
  <si>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</si>
  <si>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</si>
  <si>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</si>
  <si>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</si>
  <si>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</si>
  <si>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</si>
  <si>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</si>
  <si>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</si>
  <si>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</si>
  <si>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</si>
  <si>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</si>
  <si>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</si>
  <si>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</si>
  <si>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</si>
  <si>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</si>
  <si>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</si>
  <si>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</si>
  <si>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</si>
  <si>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</si>
  <si>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</si>
  <si>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</si>
  <si>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</si>
  <si>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</si>
  <si>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</si>
  <si>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</si>
  <si>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</si>
  <si>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</si>
  <si>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</si>
  <si>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</si>
  <si>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</si>
  <si>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</si>
  <si>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</si>
  <si>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</si>
  <si>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</si>
  <si>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Егиндыкольский РЭС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</si>
  <si>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</si>
  <si>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</si>
  <si>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</si>
  <si>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</si>
  <si>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</si>
  <si>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</si>
  <si>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</si>
  <si>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</si>
  <si>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</si>
  <si>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</si>
  <si>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</si>
  <si>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</si>
  <si>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</si>
  <si>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</si>
  <si>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</si>
  <si>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</si>
  <si>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</si>
  <si>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</si>
  <si>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</si>
  <si>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</si>
  <si>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</si>
  <si>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</si>
  <si>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</si>
  <si>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</si>
  <si>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</si>
  <si>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</si>
  <si>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</si>
  <si>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</si>
  <si>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</si>
  <si>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</si>
  <si>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</si>
  <si>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</si>
  <si>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</si>
  <si>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</si>
  <si>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</si>
  <si>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</si>
  <si>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</si>
  <si>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</si>
  <si>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</si>
  <si>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</si>
  <si>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</si>
  <si>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</si>
  <si>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</si>
  <si>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</si>
  <si>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</si>
  <si>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</si>
  <si>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</si>
  <si>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</si>
  <si>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</si>
  <si>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</si>
  <si>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</si>
  <si>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</si>
  <si>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</si>
  <si>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</si>
  <si>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</si>
  <si>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</si>
  <si>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</si>
  <si>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</si>
  <si>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</si>
  <si>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</si>
  <si>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 xml:space="preserve">Загрузка силовых трансформаторов                                                                                              
по РЭУ АО "АРЭК" на 23 декабря 2020 г.  </t>
  </si>
  <si>
    <t>10+6,3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</si>
</sst>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2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24" borderId="0" xfId="0" applyFont="1" applyFill="1" applyAlignment="1">
      <alignment horizontal="center"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172" fontId="2" fillId="24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72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3" fontId="4" fillId="24" borderId="11" xfId="0" applyNumberFormat="1" applyFont="1" applyFill="1" applyBorder="1" applyAlignment="1">
      <alignment horizontal="center" vertical="center"/>
    </xf>
    <xf numFmtId="173" fontId="4" fillId="24" borderId="12" xfId="0" applyNumberFormat="1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2" fontId="0" fillId="25" borderId="13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172" fontId="2" fillId="25" borderId="0" xfId="0" applyNumberFormat="1" applyFont="1" applyFill="1" applyAlignment="1">
      <alignment/>
    </xf>
    <xf numFmtId="0" fontId="2" fillId="25" borderId="0" xfId="0" applyFont="1" applyFill="1" applyBorder="1" applyAlignment="1">
      <alignment/>
    </xf>
    <xf numFmtId="0" fontId="3" fillId="25" borderId="13" xfId="0" applyFont="1" applyFill="1" applyBorder="1" applyAlignment="1">
      <alignment horizontal="left" vertical="center"/>
    </xf>
    <xf numFmtId="172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172" fontId="0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172" fontId="0" fillId="25" borderId="0" xfId="0" applyNumberFormat="1" applyFont="1" applyFill="1" applyAlignment="1">
      <alignment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3" fillId="25" borderId="13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172" fontId="0" fillId="25" borderId="10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left" vertical="center"/>
    </xf>
    <xf numFmtId="0" fontId="0" fillId="25" borderId="13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2" fontId="0" fillId="25" borderId="15" xfId="0" applyNumberFormat="1" applyFont="1" applyFill="1" applyBorder="1" applyAlignment="1">
      <alignment horizontal="center" vertical="center"/>
    </xf>
    <xf numFmtId="2" fontId="0" fillId="25" borderId="1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0" fillId="25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25" borderId="11" xfId="0" applyNumberFormat="1" applyFont="1" applyFill="1" applyBorder="1" applyAlignment="1">
      <alignment horizontal="center" vertical="center"/>
    </xf>
    <xf numFmtId="2" fontId="0" fillId="25" borderId="12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 vertical="center"/>
    </xf>
    <xf numFmtId="173" fontId="4" fillId="24" borderId="12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0"/>
  <sheetViews>
    <sheetView tabSelected="1" view="pageBreakPreview" zoomScale="90" zoomScaleNormal="85" zoomScaleSheetLayoutView="90" zoomScalePageLayoutView="0" workbookViewId="0" topLeftCell="A1">
      <selection activeCell="H135" sqref="H135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88" t="s">
        <v>182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83" t="s">
        <v>16</v>
      </c>
      <c r="B3" s="82" t="s">
        <v>19</v>
      </c>
      <c r="C3" s="95" t="s">
        <v>28</v>
      </c>
      <c r="D3" s="96"/>
      <c r="E3" s="96"/>
      <c r="F3" s="96"/>
      <c r="G3" s="96"/>
      <c r="H3" s="96"/>
      <c r="I3" s="96"/>
      <c r="J3" s="97"/>
    </row>
    <row r="4" spans="1:10" s="4" customFormat="1" ht="69.75" customHeight="1">
      <c r="A4" s="84"/>
      <c r="B4" s="82"/>
      <c r="C4" s="82" t="s">
        <v>40</v>
      </c>
      <c r="D4" s="87" t="s">
        <v>20</v>
      </c>
      <c r="E4" s="87" t="s">
        <v>21</v>
      </c>
      <c r="F4" s="87"/>
      <c r="G4" s="87" t="s">
        <v>24</v>
      </c>
      <c r="H4" s="87" t="s">
        <v>25</v>
      </c>
      <c r="I4" s="87" t="s">
        <v>26</v>
      </c>
      <c r="J4" s="87" t="s">
        <v>27</v>
      </c>
    </row>
    <row r="5" spans="1:10" s="4" customFormat="1" ht="16.5" customHeight="1">
      <c r="A5" s="85"/>
      <c r="B5" s="82"/>
      <c r="C5" s="82"/>
      <c r="D5" s="87"/>
      <c r="E5" s="8" t="s">
        <v>22</v>
      </c>
      <c r="F5" s="8" t="s">
        <v>23</v>
      </c>
      <c r="G5" s="87"/>
      <c r="H5" s="87"/>
      <c r="I5" s="87"/>
      <c r="J5" s="87"/>
    </row>
    <row r="6" spans="1:10" s="4" customFormat="1" ht="18" customHeight="1">
      <c r="A6" s="92" t="s">
        <v>46</v>
      </c>
      <c r="B6" s="93"/>
      <c r="C6" s="93"/>
      <c r="D6" s="93"/>
      <c r="E6" s="93"/>
      <c r="F6" s="93"/>
      <c r="G6" s="93"/>
      <c r="H6" s="93"/>
      <c r="I6" s="93"/>
      <c r="J6" s="94"/>
    </row>
    <row r="7" spans="1:10" s="10" customFormat="1" ht="18" customHeight="1">
      <c r="A7" s="57" t="s">
        <v>181</v>
      </c>
      <c r="B7" s="58"/>
      <c r="C7" s="58"/>
      <c r="D7" s="58"/>
      <c r="E7" s="58"/>
      <c r="F7" s="58"/>
      <c r="G7" s="58"/>
      <c r="H7" s="58"/>
      <c r="I7" s="58"/>
      <c r="J7" s="59"/>
    </row>
    <row r="8" spans="1:16" s="46" customFormat="1" ht="15.75" customHeight="1">
      <c r="A8" s="51" t="s">
        <v>64</v>
      </c>
      <c r="B8" s="50" t="s">
        <v>65</v>
      </c>
      <c r="C8" s="42">
        <v>1.6</v>
      </c>
      <c r="D8" s="27">
        <v>0.163</v>
      </c>
      <c r="E8" s="72">
        <v>0</v>
      </c>
      <c r="F8" s="72"/>
      <c r="G8" s="27">
        <f>D8</f>
        <v>0.163</v>
      </c>
      <c r="H8" s="27">
        <v>0</v>
      </c>
      <c r="I8" s="27">
        <f>1.6*1.4</f>
        <v>2.2399999999999998</v>
      </c>
      <c r="J8" s="27">
        <f>I8-G8</f>
        <v>2.077</v>
      </c>
      <c r="L8" s="44"/>
      <c r="M8" s="43"/>
      <c r="N8" s="43"/>
      <c r="O8" s="43"/>
      <c r="P8" s="43"/>
    </row>
    <row r="9" spans="1:10" s="10" customFormat="1" ht="18" customHeight="1">
      <c r="A9" s="57" t="s">
        <v>43</v>
      </c>
      <c r="B9" s="58"/>
      <c r="C9" s="58"/>
      <c r="D9" s="58"/>
      <c r="E9" s="58"/>
      <c r="F9" s="58"/>
      <c r="G9" s="58"/>
      <c r="H9" s="58"/>
      <c r="I9" s="58"/>
      <c r="J9" s="59"/>
    </row>
    <row r="10" spans="1:12" s="43" customFormat="1" ht="15.75" customHeight="1">
      <c r="A10" s="41" t="s">
        <v>0</v>
      </c>
      <c r="B10" s="48" t="s">
        <v>47</v>
      </c>
      <c r="C10" s="49" t="s">
        <v>36</v>
      </c>
      <c r="D10" s="27">
        <v>0.583</v>
      </c>
      <c r="E10" s="72">
        <v>0</v>
      </c>
      <c r="F10" s="72"/>
      <c r="G10" s="27">
        <f>D10</f>
        <v>0.583</v>
      </c>
      <c r="H10" s="27">
        <v>0</v>
      </c>
      <c r="I10" s="27">
        <f>10*1.4</f>
        <v>14</v>
      </c>
      <c r="J10" s="27">
        <f>I10-G10</f>
        <v>13.417</v>
      </c>
      <c r="L10" s="44"/>
    </row>
    <row r="11" spans="1:16" s="46" customFormat="1" ht="15.75" customHeight="1">
      <c r="A11" s="45" t="s">
        <v>1</v>
      </c>
      <c r="B11" s="50" t="s">
        <v>48</v>
      </c>
      <c r="C11" s="49" t="s">
        <v>34</v>
      </c>
      <c r="D11" s="27">
        <v>0.008</v>
      </c>
      <c r="E11" s="72">
        <v>0</v>
      </c>
      <c r="F11" s="72"/>
      <c r="G11" s="27">
        <f aca="true" t="shared" si="0" ref="G11:G23">D11</f>
        <v>0.008</v>
      </c>
      <c r="H11" s="27">
        <v>0</v>
      </c>
      <c r="I11" s="27">
        <f>1*1.4</f>
        <v>1.4</v>
      </c>
      <c r="J11" s="27">
        <f aca="true" t="shared" si="1" ref="J11:J22">I11-G11</f>
        <v>1.392</v>
      </c>
      <c r="L11" s="44"/>
      <c r="M11" s="43"/>
      <c r="N11" s="43"/>
      <c r="O11" s="43"/>
      <c r="P11" s="43"/>
    </row>
    <row r="12" spans="1:16" s="46" customFormat="1" ht="15.75" customHeight="1">
      <c r="A12" s="45" t="s">
        <v>2</v>
      </c>
      <c r="B12" s="50" t="s">
        <v>49</v>
      </c>
      <c r="C12" s="49" t="s">
        <v>33</v>
      </c>
      <c r="D12" s="27">
        <v>0.008</v>
      </c>
      <c r="E12" s="72">
        <v>0</v>
      </c>
      <c r="F12" s="72"/>
      <c r="G12" s="27">
        <f t="shared" si="0"/>
        <v>0.008</v>
      </c>
      <c r="H12" s="27">
        <v>0</v>
      </c>
      <c r="I12" s="27">
        <f>1*1.4</f>
        <v>1.4</v>
      </c>
      <c r="J12" s="27">
        <f t="shared" si="1"/>
        <v>1.392</v>
      </c>
      <c r="L12" s="44"/>
      <c r="M12" s="43"/>
      <c r="N12" s="43"/>
      <c r="O12" s="43"/>
      <c r="P12" s="43"/>
    </row>
    <row r="13" spans="1:16" s="46" customFormat="1" ht="15.75" customHeight="1">
      <c r="A13" s="45" t="s">
        <v>3</v>
      </c>
      <c r="B13" s="50" t="s">
        <v>50</v>
      </c>
      <c r="C13" s="49" t="s">
        <v>32</v>
      </c>
      <c r="D13" s="27">
        <v>0.647</v>
      </c>
      <c r="E13" s="72">
        <v>0</v>
      </c>
      <c r="F13" s="72"/>
      <c r="G13" s="27">
        <f t="shared" si="0"/>
        <v>0.647</v>
      </c>
      <c r="H13" s="27">
        <v>0</v>
      </c>
      <c r="I13" s="27">
        <f>2.5*1.4</f>
        <v>3.5</v>
      </c>
      <c r="J13" s="27">
        <f t="shared" si="1"/>
        <v>2.8529999999999998</v>
      </c>
      <c r="L13" s="44"/>
      <c r="M13" s="43"/>
      <c r="N13" s="43"/>
      <c r="O13" s="43"/>
      <c r="P13" s="43"/>
    </row>
    <row r="14" spans="1:16" s="46" customFormat="1" ht="15.75" customHeight="1">
      <c r="A14" s="45" t="s">
        <v>4</v>
      </c>
      <c r="B14" s="50" t="s">
        <v>51</v>
      </c>
      <c r="C14" s="42" t="s">
        <v>30</v>
      </c>
      <c r="D14" s="27">
        <v>0.257</v>
      </c>
      <c r="E14" s="72">
        <v>0</v>
      </c>
      <c r="F14" s="72"/>
      <c r="G14" s="27">
        <f t="shared" si="0"/>
        <v>0.257</v>
      </c>
      <c r="H14" s="27">
        <v>0</v>
      </c>
      <c r="I14" s="27">
        <f>1.6*1.4</f>
        <v>2.2399999999999998</v>
      </c>
      <c r="J14" s="27">
        <f t="shared" si="1"/>
        <v>1.9829999999999997</v>
      </c>
      <c r="L14" s="44"/>
      <c r="M14" s="43"/>
      <c r="N14" s="43"/>
      <c r="O14" s="43"/>
      <c r="P14" s="43"/>
    </row>
    <row r="15" spans="1:16" s="46" customFormat="1" ht="15.75" customHeight="1">
      <c r="A15" s="45" t="s">
        <v>5</v>
      </c>
      <c r="B15" s="50" t="s">
        <v>52</v>
      </c>
      <c r="C15" s="49" t="s">
        <v>33</v>
      </c>
      <c r="D15" s="27">
        <v>0.128</v>
      </c>
      <c r="E15" s="72">
        <v>0</v>
      </c>
      <c r="F15" s="72"/>
      <c r="G15" s="27">
        <f t="shared" si="0"/>
        <v>0.128</v>
      </c>
      <c r="H15" s="27">
        <v>0</v>
      </c>
      <c r="I15" s="27">
        <f>1*1.4</f>
        <v>1.4</v>
      </c>
      <c r="J15" s="27">
        <f t="shared" si="1"/>
        <v>1.2719999999999998</v>
      </c>
      <c r="L15" s="44"/>
      <c r="M15" s="43"/>
      <c r="N15" s="43"/>
      <c r="O15" s="43"/>
      <c r="P15" s="43"/>
    </row>
    <row r="16" spans="1:16" s="46" customFormat="1" ht="15.75" customHeight="1">
      <c r="A16" s="45" t="s">
        <v>6</v>
      </c>
      <c r="B16" s="50" t="s">
        <v>53</v>
      </c>
      <c r="C16" s="49" t="s">
        <v>30</v>
      </c>
      <c r="D16" s="27">
        <v>0.033</v>
      </c>
      <c r="E16" s="72">
        <v>0</v>
      </c>
      <c r="F16" s="72"/>
      <c r="G16" s="27">
        <f t="shared" si="0"/>
        <v>0.033</v>
      </c>
      <c r="H16" s="27">
        <v>0</v>
      </c>
      <c r="I16" s="27">
        <f>1.6*1.4</f>
        <v>2.2399999999999998</v>
      </c>
      <c r="J16" s="27">
        <f t="shared" si="1"/>
        <v>2.207</v>
      </c>
      <c r="L16" s="44"/>
      <c r="M16" s="43"/>
      <c r="N16" s="43"/>
      <c r="O16" s="43"/>
      <c r="P16" s="43"/>
    </row>
    <row r="17" spans="1:16" s="46" customFormat="1" ht="15.75" customHeight="1">
      <c r="A17" s="45" t="s">
        <v>7</v>
      </c>
      <c r="B17" s="50" t="s">
        <v>54</v>
      </c>
      <c r="C17" s="49" t="s">
        <v>32</v>
      </c>
      <c r="D17" s="27">
        <v>0.252</v>
      </c>
      <c r="E17" s="72">
        <v>0</v>
      </c>
      <c r="F17" s="72"/>
      <c r="G17" s="27">
        <f t="shared" si="0"/>
        <v>0.252</v>
      </c>
      <c r="H17" s="27">
        <v>0</v>
      </c>
      <c r="I17" s="27">
        <f>1.6*1.4</f>
        <v>2.2399999999999998</v>
      </c>
      <c r="J17" s="27">
        <f t="shared" si="1"/>
        <v>1.9879999999999998</v>
      </c>
      <c r="L17" s="44"/>
      <c r="M17" s="43"/>
      <c r="N17" s="43"/>
      <c r="O17" s="43"/>
      <c r="P17" s="43"/>
    </row>
    <row r="18" spans="1:16" s="46" customFormat="1" ht="15.75" customHeight="1">
      <c r="A18" s="45" t="s">
        <v>8</v>
      </c>
      <c r="B18" s="50" t="s">
        <v>55</v>
      </c>
      <c r="C18" s="49" t="s">
        <v>34</v>
      </c>
      <c r="D18" s="27">
        <v>0.238</v>
      </c>
      <c r="E18" s="72">
        <v>0</v>
      </c>
      <c r="F18" s="72"/>
      <c r="G18" s="27">
        <f t="shared" si="0"/>
        <v>0.238</v>
      </c>
      <c r="H18" s="27">
        <v>0</v>
      </c>
      <c r="I18" s="27">
        <f>1*1.4</f>
        <v>1.4</v>
      </c>
      <c r="J18" s="27">
        <f t="shared" si="1"/>
        <v>1.162</v>
      </c>
      <c r="L18" s="44"/>
      <c r="M18" s="43"/>
      <c r="N18" s="43"/>
      <c r="O18" s="43"/>
      <c r="P18" s="43"/>
    </row>
    <row r="19" spans="1:16" s="46" customFormat="1" ht="15.75" customHeight="1">
      <c r="A19" s="45" t="s">
        <v>9</v>
      </c>
      <c r="B19" s="50" t="s">
        <v>56</v>
      </c>
      <c r="C19" s="49" t="s">
        <v>32</v>
      </c>
      <c r="D19" s="27">
        <v>0.274</v>
      </c>
      <c r="E19" s="72">
        <v>0</v>
      </c>
      <c r="F19" s="72"/>
      <c r="G19" s="27">
        <f t="shared" si="0"/>
        <v>0.274</v>
      </c>
      <c r="H19" s="27">
        <v>0</v>
      </c>
      <c r="I19" s="27">
        <f>1.6*1.4</f>
        <v>2.2399999999999998</v>
      </c>
      <c r="J19" s="27">
        <f t="shared" si="1"/>
        <v>1.9659999999999997</v>
      </c>
      <c r="L19" s="44"/>
      <c r="M19" s="43"/>
      <c r="N19" s="43"/>
      <c r="O19" s="43"/>
      <c r="P19" s="43"/>
    </row>
    <row r="20" spans="1:16" s="46" customFormat="1" ht="15.75" customHeight="1">
      <c r="A20" s="45" t="s">
        <v>10</v>
      </c>
      <c r="B20" s="47" t="s">
        <v>57</v>
      </c>
      <c r="C20" s="49" t="s">
        <v>41</v>
      </c>
      <c r="D20" s="27">
        <v>0.399</v>
      </c>
      <c r="E20" s="72">
        <v>0</v>
      </c>
      <c r="F20" s="72"/>
      <c r="G20" s="27">
        <f t="shared" si="0"/>
        <v>0.399</v>
      </c>
      <c r="H20" s="27">
        <v>0</v>
      </c>
      <c r="I20" s="27">
        <f>1*1.4</f>
        <v>1.4</v>
      </c>
      <c r="J20" s="27">
        <f t="shared" si="1"/>
        <v>1.001</v>
      </c>
      <c r="L20" s="44"/>
      <c r="M20" s="43"/>
      <c r="N20" s="43"/>
      <c r="O20" s="43"/>
      <c r="P20" s="43"/>
    </row>
    <row r="21" spans="1:16" s="46" customFormat="1" ht="15.75" customHeight="1">
      <c r="A21" s="45" t="s">
        <v>11</v>
      </c>
      <c r="B21" s="50" t="s">
        <v>58</v>
      </c>
      <c r="C21" s="49" t="s">
        <v>30</v>
      </c>
      <c r="D21" s="27">
        <v>0.128</v>
      </c>
      <c r="E21" s="72">
        <v>0</v>
      </c>
      <c r="F21" s="72"/>
      <c r="G21" s="27">
        <f t="shared" si="0"/>
        <v>0.128</v>
      </c>
      <c r="H21" s="27">
        <v>0</v>
      </c>
      <c r="I21" s="27">
        <f>1.6*1.4</f>
        <v>2.2399999999999998</v>
      </c>
      <c r="J21" s="27">
        <f t="shared" si="1"/>
        <v>2.1119999999999997</v>
      </c>
      <c r="L21" s="44"/>
      <c r="M21" s="43"/>
      <c r="N21" s="43"/>
      <c r="O21" s="43"/>
      <c r="P21" s="43"/>
    </row>
    <row r="22" spans="1:16" s="46" customFormat="1" ht="15.75" customHeight="1">
      <c r="A22" s="45" t="s">
        <v>12</v>
      </c>
      <c r="B22" s="50" t="s">
        <v>59</v>
      </c>
      <c r="C22" s="42" t="s">
        <v>30</v>
      </c>
      <c r="D22" s="27">
        <v>0.269</v>
      </c>
      <c r="E22" s="72">
        <v>0</v>
      </c>
      <c r="F22" s="72"/>
      <c r="G22" s="27">
        <f t="shared" si="0"/>
        <v>0.269</v>
      </c>
      <c r="H22" s="27">
        <v>0</v>
      </c>
      <c r="I22" s="27">
        <f>1.6*1.4</f>
        <v>2.2399999999999998</v>
      </c>
      <c r="J22" s="27">
        <f t="shared" si="1"/>
        <v>1.9709999999999996</v>
      </c>
      <c r="L22" s="44"/>
      <c r="M22" s="43"/>
      <c r="N22" s="43"/>
      <c r="O22" s="43"/>
      <c r="P22" s="43"/>
    </row>
    <row r="23" spans="1:16" s="46" customFormat="1" ht="15.75" customHeight="1">
      <c r="A23" s="45" t="s">
        <v>13</v>
      </c>
      <c r="B23" s="50" t="s">
        <v>18</v>
      </c>
      <c r="C23" s="49" t="s">
        <v>30</v>
      </c>
      <c r="D23" s="27">
        <v>0.112</v>
      </c>
      <c r="E23" s="72">
        <v>0</v>
      </c>
      <c r="F23" s="72"/>
      <c r="G23" s="27">
        <f t="shared" si="0"/>
        <v>0.112</v>
      </c>
      <c r="H23" s="27">
        <v>0</v>
      </c>
      <c r="I23" s="27">
        <f>1.6*1.4</f>
        <v>2.2399999999999998</v>
      </c>
      <c r="J23" s="27">
        <f>I23-G23</f>
        <v>2.1279999999999997</v>
      </c>
      <c r="L23" s="44"/>
      <c r="M23" s="43"/>
      <c r="N23" s="43"/>
      <c r="O23" s="43"/>
      <c r="P23" s="43"/>
    </row>
    <row r="24" spans="1:16" s="46" customFormat="1" ht="15.75" customHeight="1">
      <c r="A24" s="51" t="s">
        <v>14</v>
      </c>
      <c r="B24" s="50" t="s">
        <v>61</v>
      </c>
      <c r="C24" s="49" t="s">
        <v>39</v>
      </c>
      <c r="D24" s="27">
        <v>4.372</v>
      </c>
      <c r="E24" s="72">
        <v>0</v>
      </c>
      <c r="F24" s="72"/>
      <c r="G24" s="27">
        <f>D24</f>
        <v>4.372</v>
      </c>
      <c r="H24" s="27">
        <v>0</v>
      </c>
      <c r="I24" s="27">
        <f>8*1.4</f>
        <v>11.2</v>
      </c>
      <c r="J24" s="27">
        <f>I24-G24</f>
        <v>6.827999999999999</v>
      </c>
      <c r="L24" s="44"/>
      <c r="M24" s="43"/>
      <c r="N24" s="43"/>
      <c r="O24" s="43"/>
      <c r="P24" s="43"/>
    </row>
    <row r="25" spans="1:16" s="46" customFormat="1" ht="15.75" customHeight="1">
      <c r="A25" s="51" t="s">
        <v>15</v>
      </c>
      <c r="B25" s="50" t="s">
        <v>62</v>
      </c>
      <c r="C25" s="49" t="s">
        <v>30</v>
      </c>
      <c r="D25" s="27">
        <v>0.259</v>
      </c>
      <c r="E25" s="72">
        <v>0</v>
      </c>
      <c r="F25" s="72"/>
      <c r="G25" s="27">
        <f>D25</f>
        <v>0.259</v>
      </c>
      <c r="H25" s="27">
        <v>0</v>
      </c>
      <c r="I25" s="27">
        <f>1.6*1.4</f>
        <v>2.2399999999999998</v>
      </c>
      <c r="J25" s="27">
        <f>I25-G25</f>
        <v>1.9809999999999999</v>
      </c>
      <c r="L25" s="44"/>
      <c r="M25" s="43"/>
      <c r="N25" s="43"/>
      <c r="O25" s="43"/>
      <c r="P25" s="43"/>
    </row>
    <row r="26" spans="1:16" s="46" customFormat="1" ht="15.75" customHeight="1">
      <c r="A26" s="51" t="s">
        <v>60</v>
      </c>
      <c r="B26" s="50" t="s">
        <v>63</v>
      </c>
      <c r="C26" s="49" t="s">
        <v>29</v>
      </c>
      <c r="D26" s="27">
        <v>0.685</v>
      </c>
      <c r="E26" s="72">
        <v>0</v>
      </c>
      <c r="F26" s="72"/>
      <c r="G26" s="27">
        <f>D26</f>
        <v>0.685</v>
      </c>
      <c r="H26" s="27">
        <v>0</v>
      </c>
      <c r="I26" s="27">
        <f>2.5*1.4</f>
        <v>3.5</v>
      </c>
      <c r="J26" s="27">
        <f>I26-G26</f>
        <v>2.815</v>
      </c>
      <c r="L26" s="44"/>
      <c r="M26" s="43"/>
      <c r="N26" s="43"/>
      <c r="O26" s="43"/>
      <c r="P26" s="43"/>
    </row>
    <row r="27" spans="1:16" s="14" customFormat="1" ht="15.75" customHeight="1">
      <c r="A27" s="15"/>
      <c r="B27" s="16" t="s">
        <v>17</v>
      </c>
      <c r="C27" s="20">
        <v>77.9</v>
      </c>
      <c r="D27" s="18">
        <f>SUM(D10:D26)</f>
        <v>8.652000000000001</v>
      </c>
      <c r="E27" s="86">
        <v>0</v>
      </c>
      <c r="F27" s="86"/>
      <c r="G27" s="18">
        <f>SUM(G10:G26)</f>
        <v>8.652000000000001</v>
      </c>
      <c r="H27" s="18">
        <v>0</v>
      </c>
      <c r="I27" s="18">
        <f>SUM(I10:I26)</f>
        <v>57.12</v>
      </c>
      <c r="J27" s="18">
        <f>SUM(J10:K26)+J8</f>
        <v>50.544999999999995</v>
      </c>
      <c r="K27" s="13"/>
      <c r="L27" s="12"/>
      <c r="M27" s="11"/>
      <c r="N27" s="11"/>
      <c r="O27" s="11"/>
      <c r="P27" s="10"/>
    </row>
    <row r="28" spans="1:16" s="14" customFormat="1" ht="15.75" customHeight="1">
      <c r="A28" s="15"/>
      <c r="B28" s="16" t="s">
        <v>44</v>
      </c>
      <c r="C28" s="17"/>
      <c r="D28" s="18"/>
      <c r="E28" s="25"/>
      <c r="F28" s="26"/>
      <c r="G28" s="18"/>
      <c r="H28" s="18"/>
      <c r="I28" s="18"/>
      <c r="J28" s="18"/>
      <c r="K28" s="13"/>
      <c r="L28" s="12"/>
      <c r="M28" s="11"/>
      <c r="N28" s="11"/>
      <c r="O28" s="11"/>
      <c r="P28" s="10"/>
    </row>
    <row r="29" spans="1:15" ht="18" customHeight="1">
      <c r="A29" s="2"/>
      <c r="B29" s="16" t="s">
        <v>45</v>
      </c>
      <c r="C29" s="3"/>
      <c r="D29" s="2"/>
      <c r="E29" s="64"/>
      <c r="F29" s="65"/>
      <c r="G29" s="2"/>
      <c r="H29" s="2"/>
      <c r="I29" s="2"/>
      <c r="J29" s="18">
        <v>50.545</v>
      </c>
      <c r="K29" s="6"/>
      <c r="L29" s="9"/>
      <c r="M29" s="7"/>
      <c r="N29" s="7"/>
      <c r="O29" s="7"/>
    </row>
    <row r="30" spans="1:15" ht="18" customHeight="1">
      <c r="A30" s="79" t="s">
        <v>66</v>
      </c>
      <c r="B30" s="79"/>
      <c r="C30" s="79"/>
      <c r="D30" s="79"/>
      <c r="E30" s="79"/>
      <c r="F30" s="79"/>
      <c r="G30" s="79"/>
      <c r="H30" s="79"/>
      <c r="I30" s="79"/>
      <c r="J30" s="79"/>
      <c r="K30" s="6"/>
      <c r="L30" s="9"/>
      <c r="M30" s="7"/>
      <c r="N30" s="7"/>
      <c r="O30" s="7"/>
    </row>
    <row r="31" spans="1:10" s="10" customFormat="1" ht="18" customHeight="1">
      <c r="A31" s="57" t="s">
        <v>43</v>
      </c>
      <c r="B31" s="58"/>
      <c r="C31" s="58"/>
      <c r="D31" s="58"/>
      <c r="E31" s="58"/>
      <c r="F31" s="58"/>
      <c r="G31" s="58"/>
      <c r="H31" s="58"/>
      <c r="I31" s="58"/>
      <c r="J31" s="59"/>
    </row>
    <row r="32" spans="1:16" s="34" customFormat="1" ht="18" customHeight="1">
      <c r="A32" s="39" t="s">
        <v>0</v>
      </c>
      <c r="B32" s="40" t="s">
        <v>67</v>
      </c>
      <c r="C32" s="38" t="s">
        <v>35</v>
      </c>
      <c r="D32" s="31">
        <v>5.067</v>
      </c>
      <c r="E32" s="68">
        <v>0</v>
      </c>
      <c r="F32" s="68"/>
      <c r="G32" s="31">
        <f>D32</f>
        <v>5.067</v>
      </c>
      <c r="H32" s="31">
        <v>0</v>
      </c>
      <c r="I32" s="31">
        <f>16*1.4</f>
        <v>22.4</v>
      </c>
      <c r="J32" s="31">
        <f>I32-G32</f>
        <v>17.333</v>
      </c>
      <c r="L32" s="35"/>
      <c r="M32" s="36"/>
      <c r="N32" s="36"/>
      <c r="O32" s="36"/>
      <c r="P32" s="36"/>
    </row>
    <row r="33" spans="1:16" s="34" customFormat="1" ht="18" customHeight="1">
      <c r="A33" s="39" t="s">
        <v>1</v>
      </c>
      <c r="B33" s="40" t="s">
        <v>68</v>
      </c>
      <c r="C33" s="38" t="s">
        <v>31</v>
      </c>
      <c r="D33" s="31">
        <v>0.588</v>
      </c>
      <c r="E33" s="68">
        <v>0</v>
      </c>
      <c r="F33" s="68"/>
      <c r="G33" s="31">
        <f aca="true" t="shared" si="2" ref="G33:G47">D33</f>
        <v>0.588</v>
      </c>
      <c r="H33" s="31">
        <v>0</v>
      </c>
      <c r="I33" s="27">
        <f>6.3*1.4</f>
        <v>8.819999999999999</v>
      </c>
      <c r="J33" s="31">
        <f aca="true" t="shared" si="3" ref="J33:J46">I33-G33</f>
        <v>8.232</v>
      </c>
      <c r="L33" s="35"/>
      <c r="M33" s="36"/>
      <c r="N33" s="36"/>
      <c r="O33" s="36"/>
      <c r="P33" s="36"/>
    </row>
    <row r="34" spans="1:16" s="34" customFormat="1" ht="18" customHeight="1">
      <c r="A34" s="39" t="s">
        <v>2</v>
      </c>
      <c r="B34" s="40" t="s">
        <v>69</v>
      </c>
      <c r="C34" s="38" t="s">
        <v>36</v>
      </c>
      <c r="D34" s="31">
        <v>2.239</v>
      </c>
      <c r="E34" s="68">
        <v>0</v>
      </c>
      <c r="F34" s="68"/>
      <c r="G34" s="31">
        <f t="shared" si="2"/>
        <v>2.239</v>
      </c>
      <c r="H34" s="31">
        <v>0</v>
      </c>
      <c r="I34" s="31">
        <f>10*1.4</f>
        <v>14</v>
      </c>
      <c r="J34" s="31">
        <f t="shared" si="3"/>
        <v>11.761</v>
      </c>
      <c r="L34" s="35"/>
      <c r="M34" s="36"/>
      <c r="N34" s="36"/>
      <c r="O34" s="36"/>
      <c r="P34" s="36"/>
    </row>
    <row r="35" spans="1:16" s="34" customFormat="1" ht="18" customHeight="1">
      <c r="A35" s="39" t="s">
        <v>3</v>
      </c>
      <c r="B35" s="40" t="s">
        <v>70</v>
      </c>
      <c r="C35" s="38" t="s">
        <v>95</v>
      </c>
      <c r="D35" s="31">
        <v>0.654</v>
      </c>
      <c r="E35" s="68">
        <v>0</v>
      </c>
      <c r="F35" s="68"/>
      <c r="G35" s="31">
        <f t="shared" si="2"/>
        <v>0.654</v>
      </c>
      <c r="H35" s="31">
        <v>0</v>
      </c>
      <c r="I35" s="31">
        <f>4*1.4</f>
        <v>5.6</v>
      </c>
      <c r="J35" s="31">
        <f t="shared" si="3"/>
        <v>4.946</v>
      </c>
      <c r="L35" s="35"/>
      <c r="M35" s="36"/>
      <c r="N35" s="36"/>
      <c r="O35" s="36"/>
      <c r="P35" s="36"/>
    </row>
    <row r="36" spans="1:16" s="34" customFormat="1" ht="18" customHeight="1">
      <c r="A36" s="39" t="s">
        <v>4</v>
      </c>
      <c r="B36" s="40" t="s">
        <v>71</v>
      </c>
      <c r="C36" s="38" t="s">
        <v>30</v>
      </c>
      <c r="D36" s="31">
        <v>0.343</v>
      </c>
      <c r="E36" s="68">
        <v>0</v>
      </c>
      <c r="F36" s="68"/>
      <c r="G36" s="31">
        <f t="shared" si="2"/>
        <v>0.343</v>
      </c>
      <c r="H36" s="31">
        <v>0</v>
      </c>
      <c r="I36" s="27">
        <f>1.6*1.4</f>
        <v>2.2399999999999998</v>
      </c>
      <c r="J36" s="31">
        <f t="shared" si="3"/>
        <v>1.8969999999999998</v>
      </c>
      <c r="L36" s="35"/>
      <c r="M36" s="36"/>
      <c r="N36" s="36"/>
      <c r="O36" s="36"/>
      <c r="P36" s="36"/>
    </row>
    <row r="37" spans="1:16" s="34" customFormat="1" ht="18" customHeight="1">
      <c r="A37" s="39" t="s">
        <v>5</v>
      </c>
      <c r="B37" s="40" t="s">
        <v>72</v>
      </c>
      <c r="C37" s="38" t="s">
        <v>96</v>
      </c>
      <c r="D37" s="31">
        <v>0.096</v>
      </c>
      <c r="E37" s="68">
        <v>0</v>
      </c>
      <c r="F37" s="68"/>
      <c r="G37" s="31">
        <f t="shared" si="2"/>
        <v>0.096</v>
      </c>
      <c r="H37" s="31">
        <v>0</v>
      </c>
      <c r="I37" s="27">
        <f>6.3*1.4</f>
        <v>8.819999999999999</v>
      </c>
      <c r="J37" s="31">
        <f t="shared" si="3"/>
        <v>8.723999999999998</v>
      </c>
      <c r="L37" s="35"/>
      <c r="M37" s="36"/>
      <c r="N37" s="36"/>
      <c r="O37" s="36"/>
      <c r="P37" s="36"/>
    </row>
    <row r="38" spans="1:16" s="34" customFormat="1" ht="18" customHeight="1">
      <c r="A38" s="39" t="s">
        <v>6</v>
      </c>
      <c r="B38" s="40" t="s">
        <v>73</v>
      </c>
      <c r="C38" s="38" t="s">
        <v>97</v>
      </c>
      <c r="D38" s="31">
        <v>1.334</v>
      </c>
      <c r="E38" s="68">
        <v>0</v>
      </c>
      <c r="F38" s="68"/>
      <c r="G38" s="31">
        <f t="shared" si="2"/>
        <v>1.334</v>
      </c>
      <c r="H38" s="31">
        <v>0</v>
      </c>
      <c r="I38" s="31">
        <f>73*1.4</f>
        <v>102.19999999999999</v>
      </c>
      <c r="J38" s="31">
        <f t="shared" si="3"/>
        <v>100.86599999999999</v>
      </c>
      <c r="L38" s="35"/>
      <c r="M38" s="36"/>
      <c r="N38" s="36"/>
      <c r="O38" s="36"/>
      <c r="P38" s="36"/>
    </row>
    <row r="39" spans="1:16" s="34" customFormat="1" ht="18" customHeight="1">
      <c r="A39" s="39" t="s">
        <v>7</v>
      </c>
      <c r="B39" s="40" t="s">
        <v>74</v>
      </c>
      <c r="C39" s="38" t="s">
        <v>31</v>
      </c>
      <c r="D39" s="31">
        <v>0.206</v>
      </c>
      <c r="E39" s="68">
        <v>0</v>
      </c>
      <c r="F39" s="68"/>
      <c r="G39" s="31">
        <f t="shared" si="2"/>
        <v>0.206</v>
      </c>
      <c r="H39" s="31">
        <v>0</v>
      </c>
      <c r="I39" s="31">
        <f>6.3*1.4</f>
        <v>8.819999999999999</v>
      </c>
      <c r="J39" s="31">
        <f t="shared" si="3"/>
        <v>8.613999999999999</v>
      </c>
      <c r="L39" s="35"/>
      <c r="M39" s="36"/>
      <c r="N39" s="36"/>
      <c r="O39" s="36"/>
      <c r="P39" s="36"/>
    </row>
    <row r="40" spans="1:16" s="34" customFormat="1" ht="18" customHeight="1">
      <c r="A40" s="39" t="s">
        <v>8</v>
      </c>
      <c r="B40" s="40" t="s">
        <v>75</v>
      </c>
      <c r="C40" s="38" t="s">
        <v>29</v>
      </c>
      <c r="D40" s="31">
        <v>0.106</v>
      </c>
      <c r="E40" s="68">
        <v>0</v>
      </c>
      <c r="F40" s="68"/>
      <c r="G40" s="31">
        <f t="shared" si="2"/>
        <v>0.106</v>
      </c>
      <c r="H40" s="31">
        <v>0</v>
      </c>
      <c r="I40" s="31">
        <f>2.5*1.4</f>
        <v>3.5</v>
      </c>
      <c r="J40" s="31">
        <f t="shared" si="3"/>
        <v>3.394</v>
      </c>
      <c r="L40" s="35"/>
      <c r="M40" s="36"/>
      <c r="N40" s="36"/>
      <c r="O40" s="36"/>
      <c r="P40" s="36"/>
    </row>
    <row r="41" spans="1:16" s="34" customFormat="1" ht="18" customHeight="1">
      <c r="A41" s="39" t="s">
        <v>9</v>
      </c>
      <c r="B41" s="40" t="s">
        <v>76</v>
      </c>
      <c r="C41" s="38" t="s">
        <v>95</v>
      </c>
      <c r="D41" s="31">
        <v>0.006</v>
      </c>
      <c r="E41" s="68">
        <v>0</v>
      </c>
      <c r="F41" s="68"/>
      <c r="G41" s="31">
        <f t="shared" si="2"/>
        <v>0.006</v>
      </c>
      <c r="H41" s="31">
        <v>0</v>
      </c>
      <c r="I41" s="31">
        <f>4*1.4</f>
        <v>5.6</v>
      </c>
      <c r="J41" s="31">
        <f t="shared" si="3"/>
        <v>5.593999999999999</v>
      </c>
      <c r="L41" s="35"/>
      <c r="M41" s="36"/>
      <c r="N41" s="36"/>
      <c r="O41" s="36"/>
      <c r="P41" s="36"/>
    </row>
    <row r="42" spans="1:16" s="34" customFormat="1" ht="18" customHeight="1">
      <c r="A42" s="39" t="s">
        <v>10</v>
      </c>
      <c r="B42" s="40" t="s">
        <v>77</v>
      </c>
      <c r="C42" s="38" t="s">
        <v>29</v>
      </c>
      <c r="D42" s="31">
        <v>0.123</v>
      </c>
      <c r="E42" s="68">
        <v>0</v>
      </c>
      <c r="F42" s="68"/>
      <c r="G42" s="31">
        <f t="shared" si="2"/>
        <v>0.123</v>
      </c>
      <c r="H42" s="31">
        <v>0</v>
      </c>
      <c r="I42" s="27">
        <f>2.5*1.4</f>
        <v>3.5</v>
      </c>
      <c r="J42" s="31">
        <f t="shared" si="3"/>
        <v>3.377</v>
      </c>
      <c r="L42" s="35"/>
      <c r="M42" s="36"/>
      <c r="N42" s="36"/>
      <c r="O42" s="36"/>
      <c r="P42" s="36"/>
    </row>
    <row r="43" spans="1:16" s="34" customFormat="1" ht="18" customHeight="1">
      <c r="A43" s="39" t="s">
        <v>11</v>
      </c>
      <c r="B43" s="40" t="s">
        <v>78</v>
      </c>
      <c r="C43" s="38" t="s">
        <v>95</v>
      </c>
      <c r="D43" s="31">
        <v>0.196</v>
      </c>
      <c r="E43" s="68">
        <v>0</v>
      </c>
      <c r="F43" s="68"/>
      <c r="G43" s="31">
        <f t="shared" si="2"/>
        <v>0.196</v>
      </c>
      <c r="H43" s="31">
        <v>0</v>
      </c>
      <c r="I43" s="27">
        <f>4*1.4</f>
        <v>5.6</v>
      </c>
      <c r="J43" s="31">
        <f t="shared" si="3"/>
        <v>5.404</v>
      </c>
      <c r="L43" s="35"/>
      <c r="M43" s="36"/>
      <c r="N43" s="36"/>
      <c r="O43" s="36"/>
      <c r="P43" s="36"/>
    </row>
    <row r="44" spans="1:16" s="34" customFormat="1" ht="18" customHeight="1">
      <c r="A44" s="39" t="s">
        <v>12</v>
      </c>
      <c r="B44" s="40" t="s">
        <v>79</v>
      </c>
      <c r="C44" s="38" t="s">
        <v>29</v>
      </c>
      <c r="D44" s="31">
        <v>0.098</v>
      </c>
      <c r="E44" s="68">
        <v>0</v>
      </c>
      <c r="F44" s="68"/>
      <c r="G44" s="31">
        <f t="shared" si="2"/>
        <v>0.098</v>
      </c>
      <c r="H44" s="31">
        <v>0</v>
      </c>
      <c r="I44" s="27">
        <f>2.5*1.4</f>
        <v>3.5</v>
      </c>
      <c r="J44" s="31">
        <f t="shared" si="3"/>
        <v>3.402</v>
      </c>
      <c r="L44" s="35"/>
      <c r="M44" s="36"/>
      <c r="N44" s="36"/>
      <c r="O44" s="36"/>
      <c r="P44" s="36"/>
    </row>
    <row r="45" spans="1:16" s="34" customFormat="1" ht="18" customHeight="1">
      <c r="A45" s="39" t="s">
        <v>13</v>
      </c>
      <c r="B45" s="40" t="s">
        <v>80</v>
      </c>
      <c r="C45" s="38" t="s">
        <v>98</v>
      </c>
      <c r="D45" s="31">
        <v>0.327</v>
      </c>
      <c r="E45" s="68">
        <v>0</v>
      </c>
      <c r="F45" s="68"/>
      <c r="G45" s="31">
        <f t="shared" si="2"/>
        <v>0.327</v>
      </c>
      <c r="H45" s="31">
        <v>0</v>
      </c>
      <c r="I45" s="31">
        <f>1.6*1.4</f>
        <v>2.2399999999999998</v>
      </c>
      <c r="J45" s="31">
        <f t="shared" si="3"/>
        <v>1.9129999999999998</v>
      </c>
      <c r="L45" s="35"/>
      <c r="M45" s="36"/>
      <c r="N45" s="36"/>
      <c r="O45" s="36"/>
      <c r="P45" s="36"/>
    </row>
    <row r="46" spans="1:16" s="34" customFormat="1" ht="18" customHeight="1">
      <c r="A46" s="39" t="s">
        <v>14</v>
      </c>
      <c r="B46" s="40" t="s">
        <v>81</v>
      </c>
      <c r="C46" s="38" t="s">
        <v>38</v>
      </c>
      <c r="D46" s="31">
        <v>0.049</v>
      </c>
      <c r="E46" s="68">
        <v>0</v>
      </c>
      <c r="F46" s="68"/>
      <c r="G46" s="31">
        <f t="shared" si="2"/>
        <v>0.049</v>
      </c>
      <c r="H46" s="31">
        <v>0</v>
      </c>
      <c r="I46" s="31">
        <f>1*1.4</f>
        <v>1.4</v>
      </c>
      <c r="J46" s="31">
        <f t="shared" si="3"/>
        <v>1.351</v>
      </c>
      <c r="L46" s="35"/>
      <c r="M46" s="36"/>
      <c r="N46" s="36"/>
      <c r="O46" s="36"/>
      <c r="P46" s="36"/>
    </row>
    <row r="47" spans="1:16" s="34" customFormat="1" ht="18" customHeight="1">
      <c r="A47" s="39" t="s">
        <v>15</v>
      </c>
      <c r="B47" s="40" t="s">
        <v>82</v>
      </c>
      <c r="C47" s="38" t="s">
        <v>36</v>
      </c>
      <c r="D47" s="31">
        <v>0.165</v>
      </c>
      <c r="E47" s="68">
        <v>0</v>
      </c>
      <c r="F47" s="68"/>
      <c r="G47" s="31">
        <f t="shared" si="2"/>
        <v>0.165</v>
      </c>
      <c r="H47" s="31">
        <v>0</v>
      </c>
      <c r="I47" s="31">
        <f>10*1.4</f>
        <v>14</v>
      </c>
      <c r="J47" s="31">
        <f>I47-G47</f>
        <v>13.835</v>
      </c>
      <c r="L47" s="35"/>
      <c r="M47" s="36"/>
      <c r="N47" s="36"/>
      <c r="O47" s="36"/>
      <c r="P47" s="36"/>
    </row>
    <row r="48" spans="1:16" s="34" customFormat="1" ht="18" customHeight="1">
      <c r="A48" s="39" t="s">
        <v>60</v>
      </c>
      <c r="B48" s="40" t="s">
        <v>83</v>
      </c>
      <c r="C48" s="38" t="s">
        <v>34</v>
      </c>
      <c r="D48" s="31">
        <v>0.128</v>
      </c>
      <c r="E48" s="68">
        <v>0</v>
      </c>
      <c r="F48" s="68"/>
      <c r="G48" s="31">
        <f aca="true" t="shared" si="4" ref="G48:G54">D48</f>
        <v>0.128</v>
      </c>
      <c r="H48" s="31">
        <v>0</v>
      </c>
      <c r="I48" s="31">
        <f>1*1.4</f>
        <v>1.4</v>
      </c>
      <c r="J48" s="31">
        <f aca="true" t="shared" si="5" ref="J48:J53">I48-G48</f>
        <v>1.2719999999999998</v>
      </c>
      <c r="L48" s="35"/>
      <c r="M48" s="36"/>
      <c r="N48" s="36"/>
      <c r="O48" s="36"/>
      <c r="P48" s="36"/>
    </row>
    <row r="49" spans="1:16" s="34" customFormat="1" ht="18" customHeight="1">
      <c r="A49" s="39" t="s">
        <v>64</v>
      </c>
      <c r="B49" s="40" t="s">
        <v>89</v>
      </c>
      <c r="C49" s="38" t="s">
        <v>37</v>
      </c>
      <c r="D49" s="31">
        <v>0.186</v>
      </c>
      <c r="E49" s="68">
        <v>0</v>
      </c>
      <c r="F49" s="68"/>
      <c r="G49" s="31">
        <f t="shared" si="4"/>
        <v>0.186</v>
      </c>
      <c r="H49" s="31">
        <v>0</v>
      </c>
      <c r="I49" s="31">
        <f>1.6*1.4</f>
        <v>2.2399999999999998</v>
      </c>
      <c r="J49" s="31">
        <f t="shared" si="5"/>
        <v>2.054</v>
      </c>
      <c r="L49" s="35"/>
      <c r="M49" s="36"/>
      <c r="N49" s="36"/>
      <c r="O49" s="36"/>
      <c r="P49" s="36"/>
    </row>
    <row r="50" spans="1:16" s="34" customFormat="1" ht="18" customHeight="1">
      <c r="A50" s="39" t="s">
        <v>84</v>
      </c>
      <c r="B50" s="40" t="s">
        <v>90</v>
      </c>
      <c r="C50" s="38" t="s">
        <v>29</v>
      </c>
      <c r="D50" s="31">
        <v>0.081</v>
      </c>
      <c r="E50" s="68">
        <v>0</v>
      </c>
      <c r="F50" s="68"/>
      <c r="G50" s="31">
        <f t="shared" si="4"/>
        <v>0.081</v>
      </c>
      <c r="H50" s="31">
        <v>0</v>
      </c>
      <c r="I50" s="31">
        <f>2.5*1.4</f>
        <v>3.5</v>
      </c>
      <c r="J50" s="31">
        <f t="shared" si="5"/>
        <v>3.419</v>
      </c>
      <c r="L50" s="35"/>
      <c r="M50" s="36"/>
      <c r="N50" s="36"/>
      <c r="O50" s="36"/>
      <c r="P50" s="36"/>
    </row>
    <row r="51" spans="1:16" s="34" customFormat="1" ht="18" customHeight="1">
      <c r="A51" s="39" t="s">
        <v>85</v>
      </c>
      <c r="B51" s="40" t="s">
        <v>91</v>
      </c>
      <c r="C51" s="38" t="s">
        <v>37</v>
      </c>
      <c r="D51" s="31">
        <v>0.198</v>
      </c>
      <c r="E51" s="68">
        <v>0</v>
      </c>
      <c r="F51" s="68"/>
      <c r="G51" s="31">
        <f t="shared" si="4"/>
        <v>0.198</v>
      </c>
      <c r="H51" s="31">
        <v>0</v>
      </c>
      <c r="I51" s="31">
        <f>2.5*1.4</f>
        <v>3.5</v>
      </c>
      <c r="J51" s="31">
        <f t="shared" si="5"/>
        <v>3.302</v>
      </c>
      <c r="L51" s="35"/>
      <c r="M51" s="36"/>
      <c r="N51" s="36"/>
      <c r="O51" s="36"/>
      <c r="P51" s="36"/>
    </row>
    <row r="52" spans="1:16" s="34" customFormat="1" ht="18" customHeight="1">
      <c r="A52" s="39" t="s">
        <v>86</v>
      </c>
      <c r="B52" s="40" t="s">
        <v>92</v>
      </c>
      <c r="C52" s="38" t="s">
        <v>30</v>
      </c>
      <c r="D52" s="31">
        <v>0.228</v>
      </c>
      <c r="E52" s="68">
        <v>0</v>
      </c>
      <c r="F52" s="68"/>
      <c r="G52" s="31">
        <f t="shared" si="4"/>
        <v>0.228</v>
      </c>
      <c r="H52" s="31">
        <v>0</v>
      </c>
      <c r="I52" s="31">
        <f>1.6*1.4</f>
        <v>2.2399999999999998</v>
      </c>
      <c r="J52" s="31">
        <f t="shared" si="5"/>
        <v>2.0119999999999996</v>
      </c>
      <c r="L52" s="35"/>
      <c r="M52" s="36"/>
      <c r="N52" s="36"/>
      <c r="O52" s="36"/>
      <c r="P52" s="36"/>
    </row>
    <row r="53" spans="1:16" s="34" customFormat="1" ht="18" customHeight="1">
      <c r="A53" s="39" t="s">
        <v>87</v>
      </c>
      <c r="B53" s="40" t="s">
        <v>93</v>
      </c>
      <c r="C53" s="38" t="s">
        <v>30</v>
      </c>
      <c r="D53" s="31">
        <v>0.133</v>
      </c>
      <c r="E53" s="68">
        <v>0</v>
      </c>
      <c r="F53" s="68"/>
      <c r="G53" s="31">
        <f t="shared" si="4"/>
        <v>0.133</v>
      </c>
      <c r="H53" s="31">
        <v>0</v>
      </c>
      <c r="I53" s="31">
        <f>1.6*1.4</f>
        <v>2.2399999999999998</v>
      </c>
      <c r="J53" s="31">
        <f t="shared" si="5"/>
        <v>2.1069999999999998</v>
      </c>
      <c r="L53" s="35"/>
      <c r="M53" s="36"/>
      <c r="N53" s="36"/>
      <c r="O53" s="36"/>
      <c r="P53" s="36"/>
    </row>
    <row r="54" spans="1:16" s="34" customFormat="1" ht="18" customHeight="1">
      <c r="A54" s="39" t="s">
        <v>88</v>
      </c>
      <c r="B54" s="40" t="s">
        <v>94</v>
      </c>
      <c r="C54" s="38" t="s">
        <v>42</v>
      </c>
      <c r="D54" s="31">
        <v>0.166</v>
      </c>
      <c r="E54" s="68">
        <v>0</v>
      </c>
      <c r="F54" s="68"/>
      <c r="G54" s="31">
        <f t="shared" si="4"/>
        <v>0.166</v>
      </c>
      <c r="H54" s="31">
        <v>0</v>
      </c>
      <c r="I54" s="31">
        <f>2.5*1.4</f>
        <v>3.5</v>
      </c>
      <c r="J54" s="31">
        <f>I54-G54</f>
        <v>3.334</v>
      </c>
      <c r="L54" s="35"/>
      <c r="M54" s="36"/>
      <c r="N54" s="36"/>
      <c r="O54" s="36"/>
      <c r="P54" s="36"/>
    </row>
    <row r="55" spans="1:15" ht="18" customHeight="1">
      <c r="A55" s="22"/>
      <c r="B55" s="19" t="s">
        <v>17</v>
      </c>
      <c r="C55" s="20">
        <v>256.6</v>
      </c>
      <c r="D55" s="21">
        <f>SUM(D32:D54)</f>
        <v>12.716999999999999</v>
      </c>
      <c r="E55" s="80">
        <v>0</v>
      </c>
      <c r="F55" s="81"/>
      <c r="G55" s="21">
        <f>SUM(G32:G54)</f>
        <v>12.716999999999999</v>
      </c>
      <c r="H55" s="21">
        <f>SUM(H32:H47)</f>
        <v>0</v>
      </c>
      <c r="I55" s="21">
        <f>SUM(I32:I54)</f>
        <v>230.86</v>
      </c>
      <c r="J55" s="21">
        <f>SUM(J32:J54)</f>
        <v>218.14299999999997</v>
      </c>
      <c r="K55" s="6"/>
      <c r="L55" s="9"/>
      <c r="M55" s="7"/>
      <c r="N55" s="7"/>
      <c r="O55" s="7"/>
    </row>
    <row r="56" spans="1:16" s="14" customFormat="1" ht="15.75" customHeight="1">
      <c r="A56" s="15"/>
      <c r="B56" s="16" t="s">
        <v>44</v>
      </c>
      <c r="C56" s="17"/>
      <c r="D56" s="18"/>
      <c r="E56" s="25"/>
      <c r="F56" s="26"/>
      <c r="G56" s="18"/>
      <c r="H56" s="18"/>
      <c r="I56" s="18"/>
      <c r="J56" s="18"/>
      <c r="K56" s="13"/>
      <c r="L56" s="12"/>
      <c r="M56" s="11"/>
      <c r="N56" s="11"/>
      <c r="O56" s="11"/>
      <c r="P56" s="10"/>
    </row>
    <row r="57" spans="1:15" ht="18" customHeight="1">
      <c r="A57" s="2"/>
      <c r="B57" s="16" t="s">
        <v>45</v>
      </c>
      <c r="C57" s="3"/>
      <c r="D57" s="2"/>
      <c r="E57" s="64"/>
      <c r="F57" s="65"/>
      <c r="G57" s="2"/>
      <c r="H57" s="2"/>
      <c r="I57" s="2"/>
      <c r="J57" s="18">
        <v>218.143</v>
      </c>
      <c r="K57" s="6"/>
      <c r="L57" s="9"/>
      <c r="M57" s="7"/>
      <c r="N57" s="7"/>
      <c r="O57" s="7"/>
    </row>
    <row r="58" spans="1:15" ht="18" customHeight="1">
      <c r="A58" s="90" t="s">
        <v>99</v>
      </c>
      <c r="B58" s="91"/>
      <c r="C58" s="91"/>
      <c r="D58" s="91"/>
      <c r="E58" s="91"/>
      <c r="F58" s="91"/>
      <c r="G58" s="91"/>
      <c r="H58" s="91"/>
      <c r="I58" s="91"/>
      <c r="J58" s="91"/>
      <c r="K58" s="6"/>
      <c r="L58" s="89"/>
      <c r="M58" s="89"/>
      <c r="N58" s="89"/>
      <c r="O58" s="89"/>
    </row>
    <row r="59" spans="1:10" s="10" customFormat="1" ht="18" customHeight="1">
      <c r="A59" s="57" t="s">
        <v>43</v>
      </c>
      <c r="B59" s="58"/>
      <c r="C59" s="58"/>
      <c r="D59" s="58"/>
      <c r="E59" s="58"/>
      <c r="F59" s="58"/>
      <c r="G59" s="58"/>
      <c r="H59" s="58"/>
      <c r="I59" s="58"/>
      <c r="J59" s="59"/>
    </row>
    <row r="60" spans="1:16" s="34" customFormat="1" ht="18" customHeight="1">
      <c r="A60" s="28" t="s">
        <v>0</v>
      </c>
      <c r="B60" s="29" t="s">
        <v>100</v>
      </c>
      <c r="C60" s="38" t="s">
        <v>36</v>
      </c>
      <c r="D60" s="31">
        <v>3.938</v>
      </c>
      <c r="E60" s="76">
        <v>0</v>
      </c>
      <c r="F60" s="77"/>
      <c r="G60" s="33">
        <f>D60</f>
        <v>3.938</v>
      </c>
      <c r="H60" s="33">
        <v>0</v>
      </c>
      <c r="I60" s="33">
        <f>20*1.4</f>
        <v>28</v>
      </c>
      <c r="J60" s="33">
        <f>I60-G60</f>
        <v>24.062</v>
      </c>
      <c r="L60" s="35"/>
      <c r="M60" s="36"/>
      <c r="N60" s="36"/>
      <c r="O60" s="36"/>
      <c r="P60" s="36"/>
    </row>
    <row r="61" spans="1:16" s="34" customFormat="1" ht="18" customHeight="1">
      <c r="A61" s="28" t="s">
        <v>1</v>
      </c>
      <c r="B61" s="29" t="s">
        <v>101</v>
      </c>
      <c r="C61" s="38" t="s">
        <v>35</v>
      </c>
      <c r="D61" s="31">
        <v>4.688</v>
      </c>
      <c r="E61" s="76">
        <v>0</v>
      </c>
      <c r="F61" s="77"/>
      <c r="G61" s="33">
        <f aca="true" t="shared" si="6" ref="G61:G72">D61</f>
        <v>4.688</v>
      </c>
      <c r="H61" s="33">
        <v>0</v>
      </c>
      <c r="I61" s="33">
        <f>32*1.4</f>
        <v>44.8</v>
      </c>
      <c r="J61" s="33">
        <f aca="true" t="shared" si="7" ref="J61:J72">I61-G61</f>
        <v>40.111999999999995</v>
      </c>
      <c r="L61" s="35"/>
      <c r="M61" s="36"/>
      <c r="N61" s="36"/>
      <c r="O61" s="36"/>
      <c r="P61" s="36"/>
    </row>
    <row r="62" spans="1:16" s="34" customFormat="1" ht="18" customHeight="1">
      <c r="A62" s="28" t="s">
        <v>2</v>
      </c>
      <c r="B62" s="29" t="s">
        <v>102</v>
      </c>
      <c r="C62" s="38" t="s">
        <v>118</v>
      </c>
      <c r="D62" s="31">
        <v>0.081</v>
      </c>
      <c r="E62" s="76">
        <v>0</v>
      </c>
      <c r="F62" s="77"/>
      <c r="G62" s="33">
        <f t="shared" si="6"/>
        <v>0.081</v>
      </c>
      <c r="H62" s="33">
        <v>0</v>
      </c>
      <c r="I62" s="33">
        <f>10*1.4</f>
        <v>14</v>
      </c>
      <c r="J62" s="33">
        <f t="shared" si="7"/>
        <v>13.919</v>
      </c>
      <c r="L62" s="35"/>
      <c r="M62" s="36"/>
      <c r="N62" s="36"/>
      <c r="O62" s="36"/>
      <c r="P62" s="36"/>
    </row>
    <row r="63" spans="1:16" s="34" customFormat="1" ht="18" customHeight="1">
      <c r="A63" s="28" t="s">
        <v>3</v>
      </c>
      <c r="B63" s="29" t="s">
        <v>103</v>
      </c>
      <c r="C63" s="38" t="s">
        <v>39</v>
      </c>
      <c r="D63" s="31">
        <v>1.733</v>
      </c>
      <c r="E63" s="76">
        <v>0</v>
      </c>
      <c r="F63" s="77"/>
      <c r="G63" s="33">
        <f t="shared" si="6"/>
        <v>1.733</v>
      </c>
      <c r="H63" s="33">
        <v>0</v>
      </c>
      <c r="I63" s="33">
        <f>4*1.4</f>
        <v>5.6</v>
      </c>
      <c r="J63" s="33">
        <f t="shared" si="7"/>
        <v>3.8669999999999995</v>
      </c>
      <c r="L63" s="35"/>
      <c r="M63" s="36"/>
      <c r="N63" s="36"/>
      <c r="O63" s="36"/>
      <c r="P63" s="36"/>
    </row>
    <row r="64" spans="1:16" s="34" customFormat="1" ht="18" customHeight="1">
      <c r="A64" s="28" t="s">
        <v>4</v>
      </c>
      <c r="B64" s="29" t="s">
        <v>104</v>
      </c>
      <c r="C64" s="38" t="s">
        <v>29</v>
      </c>
      <c r="D64" s="31">
        <v>0.288</v>
      </c>
      <c r="E64" s="76">
        <v>0</v>
      </c>
      <c r="F64" s="77"/>
      <c r="G64" s="33">
        <f t="shared" si="6"/>
        <v>0.288</v>
      </c>
      <c r="H64" s="33">
        <v>0</v>
      </c>
      <c r="I64" s="33">
        <f>2.5*1.4</f>
        <v>3.5</v>
      </c>
      <c r="J64" s="33">
        <f t="shared" si="7"/>
        <v>3.212</v>
      </c>
      <c r="L64" s="35"/>
      <c r="M64" s="36"/>
      <c r="N64" s="36"/>
      <c r="O64" s="36"/>
      <c r="P64" s="36"/>
    </row>
    <row r="65" spans="1:16" s="34" customFormat="1" ht="18" customHeight="1">
      <c r="A65" s="28" t="s">
        <v>5</v>
      </c>
      <c r="B65" s="29" t="s">
        <v>105</v>
      </c>
      <c r="C65" s="38" t="s">
        <v>30</v>
      </c>
      <c r="D65" s="31">
        <v>0.235</v>
      </c>
      <c r="E65" s="76">
        <v>0</v>
      </c>
      <c r="F65" s="77"/>
      <c r="G65" s="33">
        <f t="shared" si="6"/>
        <v>0.235</v>
      </c>
      <c r="H65" s="33">
        <v>0</v>
      </c>
      <c r="I65" s="33">
        <f>1.6*1.4</f>
        <v>2.2399999999999998</v>
      </c>
      <c r="J65" s="33">
        <f t="shared" si="7"/>
        <v>2.005</v>
      </c>
      <c r="L65" s="35"/>
      <c r="M65" s="36"/>
      <c r="N65" s="36"/>
      <c r="O65" s="36"/>
      <c r="P65" s="36"/>
    </row>
    <row r="66" spans="1:16" s="34" customFormat="1" ht="18" customHeight="1">
      <c r="A66" s="28" t="s">
        <v>6</v>
      </c>
      <c r="B66" s="29" t="s">
        <v>106</v>
      </c>
      <c r="C66" s="38" t="s">
        <v>42</v>
      </c>
      <c r="D66" s="31">
        <v>0.787</v>
      </c>
      <c r="E66" s="76">
        <v>0</v>
      </c>
      <c r="F66" s="77"/>
      <c r="G66" s="33">
        <f t="shared" si="6"/>
        <v>0.787</v>
      </c>
      <c r="H66" s="33">
        <v>0</v>
      </c>
      <c r="I66" s="33">
        <f>6.5*1.4</f>
        <v>9.1</v>
      </c>
      <c r="J66" s="33">
        <f t="shared" si="7"/>
        <v>8.312999999999999</v>
      </c>
      <c r="L66" s="35"/>
      <c r="M66" s="36"/>
      <c r="N66" s="36"/>
      <c r="O66" s="36"/>
      <c r="P66" s="36"/>
    </row>
    <row r="67" spans="1:16" s="34" customFormat="1" ht="18" customHeight="1">
      <c r="A67" s="28" t="s">
        <v>7</v>
      </c>
      <c r="B67" s="29" t="s">
        <v>107</v>
      </c>
      <c r="C67" s="38" t="s">
        <v>29</v>
      </c>
      <c r="D67" s="31">
        <v>0.413</v>
      </c>
      <c r="E67" s="76">
        <v>0</v>
      </c>
      <c r="F67" s="77"/>
      <c r="G67" s="33">
        <f t="shared" si="6"/>
        <v>0.413</v>
      </c>
      <c r="H67" s="33">
        <v>0</v>
      </c>
      <c r="I67" s="33">
        <f>2.5*1.4</f>
        <v>3.5</v>
      </c>
      <c r="J67" s="33">
        <f t="shared" si="7"/>
        <v>3.087</v>
      </c>
      <c r="L67" s="35"/>
      <c r="M67" s="36"/>
      <c r="N67" s="36"/>
      <c r="O67" s="36"/>
      <c r="P67" s="36"/>
    </row>
    <row r="68" spans="1:16" s="34" customFormat="1" ht="18" customHeight="1">
      <c r="A68" s="28" t="s">
        <v>8</v>
      </c>
      <c r="B68" s="29" t="s">
        <v>108</v>
      </c>
      <c r="C68" s="38" t="s">
        <v>39</v>
      </c>
      <c r="D68" s="31">
        <v>2.346</v>
      </c>
      <c r="E68" s="76">
        <v>0</v>
      </c>
      <c r="F68" s="77"/>
      <c r="G68" s="33">
        <f t="shared" si="6"/>
        <v>2.346</v>
      </c>
      <c r="H68" s="33">
        <v>0</v>
      </c>
      <c r="I68" s="33">
        <f>8*1.4</f>
        <v>11.2</v>
      </c>
      <c r="J68" s="33">
        <f t="shared" si="7"/>
        <v>8.854</v>
      </c>
      <c r="L68" s="35"/>
      <c r="M68" s="36"/>
      <c r="N68" s="36"/>
      <c r="O68" s="36"/>
      <c r="P68" s="36"/>
    </row>
    <row r="69" spans="1:16" s="34" customFormat="1" ht="18" customHeight="1">
      <c r="A69" s="28" t="s">
        <v>9</v>
      </c>
      <c r="B69" s="29" t="s">
        <v>109</v>
      </c>
      <c r="C69" s="38" t="s">
        <v>30</v>
      </c>
      <c r="D69" s="31">
        <v>0.082</v>
      </c>
      <c r="E69" s="76">
        <v>0</v>
      </c>
      <c r="F69" s="77"/>
      <c r="G69" s="33">
        <f t="shared" si="6"/>
        <v>0.082</v>
      </c>
      <c r="H69" s="33">
        <v>0</v>
      </c>
      <c r="I69" s="33">
        <f>1.6*1.4</f>
        <v>2.2399999999999998</v>
      </c>
      <c r="J69" s="33">
        <f t="shared" si="7"/>
        <v>2.158</v>
      </c>
      <c r="L69" s="35"/>
      <c r="M69" s="36"/>
      <c r="N69" s="36"/>
      <c r="O69" s="36"/>
      <c r="P69" s="36"/>
    </row>
    <row r="70" spans="1:16" s="34" customFormat="1" ht="18" customHeight="1">
      <c r="A70" s="28" t="s">
        <v>10</v>
      </c>
      <c r="B70" s="29" t="s">
        <v>110</v>
      </c>
      <c r="C70" s="38" t="s">
        <v>29</v>
      </c>
      <c r="D70" s="31">
        <v>0.278</v>
      </c>
      <c r="E70" s="76">
        <v>0</v>
      </c>
      <c r="F70" s="77"/>
      <c r="G70" s="33">
        <f t="shared" si="6"/>
        <v>0.278</v>
      </c>
      <c r="H70" s="33">
        <v>0</v>
      </c>
      <c r="I70" s="33">
        <f>2.5*1.4</f>
        <v>3.5</v>
      </c>
      <c r="J70" s="33">
        <f t="shared" si="7"/>
        <v>3.222</v>
      </c>
      <c r="L70" s="35"/>
      <c r="M70" s="36"/>
      <c r="N70" s="36"/>
      <c r="O70" s="36"/>
      <c r="P70" s="36"/>
    </row>
    <row r="71" spans="1:16" s="34" customFormat="1" ht="18" customHeight="1">
      <c r="A71" s="28" t="s">
        <v>11</v>
      </c>
      <c r="B71" s="29" t="s">
        <v>111</v>
      </c>
      <c r="C71" s="38" t="s">
        <v>119</v>
      </c>
      <c r="D71" s="31">
        <v>0.583</v>
      </c>
      <c r="E71" s="76">
        <v>0</v>
      </c>
      <c r="F71" s="77"/>
      <c r="G71" s="33">
        <f t="shared" si="6"/>
        <v>0.583</v>
      </c>
      <c r="H71" s="33">
        <v>0</v>
      </c>
      <c r="I71" s="33">
        <f>1.8*1.4</f>
        <v>2.52</v>
      </c>
      <c r="J71" s="33">
        <f t="shared" si="7"/>
        <v>1.937</v>
      </c>
      <c r="L71" s="35"/>
      <c r="M71" s="36"/>
      <c r="N71" s="36"/>
      <c r="O71" s="36"/>
      <c r="P71" s="36"/>
    </row>
    <row r="72" spans="1:16" s="34" customFormat="1" ht="18" customHeight="1">
      <c r="A72" s="28" t="s">
        <v>12</v>
      </c>
      <c r="B72" s="29" t="s">
        <v>112</v>
      </c>
      <c r="C72" s="38" t="s">
        <v>37</v>
      </c>
      <c r="D72" s="31">
        <v>0.719</v>
      </c>
      <c r="E72" s="76">
        <v>0</v>
      </c>
      <c r="F72" s="77"/>
      <c r="G72" s="33">
        <f t="shared" si="6"/>
        <v>0.719</v>
      </c>
      <c r="H72" s="33">
        <v>0</v>
      </c>
      <c r="I72" s="33">
        <f>2.5*1.4</f>
        <v>3.5</v>
      </c>
      <c r="J72" s="33">
        <f t="shared" si="7"/>
        <v>2.781</v>
      </c>
      <c r="L72" s="35"/>
      <c r="M72" s="36"/>
      <c r="N72" s="36"/>
      <c r="O72" s="36"/>
      <c r="P72" s="36"/>
    </row>
    <row r="73" spans="1:16" s="34" customFormat="1" ht="18" customHeight="1">
      <c r="A73" s="28" t="s">
        <v>13</v>
      </c>
      <c r="B73" s="29" t="s">
        <v>113</v>
      </c>
      <c r="C73" s="38" t="s">
        <v>120</v>
      </c>
      <c r="D73" s="31">
        <v>0.259</v>
      </c>
      <c r="E73" s="76">
        <v>0</v>
      </c>
      <c r="F73" s="77"/>
      <c r="G73" s="33">
        <f>D73</f>
        <v>0.259</v>
      </c>
      <c r="H73" s="33">
        <v>0</v>
      </c>
      <c r="I73" s="33">
        <f>1.6*1.4</f>
        <v>2.2399999999999998</v>
      </c>
      <c r="J73" s="33">
        <f>I73-G73</f>
        <v>1.9809999999999999</v>
      </c>
      <c r="L73" s="35"/>
      <c r="M73" s="36"/>
      <c r="N73" s="36"/>
      <c r="O73" s="36"/>
      <c r="P73" s="36"/>
    </row>
    <row r="74" spans="1:16" s="34" customFormat="1" ht="18" customHeight="1">
      <c r="A74" s="28" t="s">
        <v>14</v>
      </c>
      <c r="B74" s="29" t="s">
        <v>114</v>
      </c>
      <c r="C74" s="38" t="s">
        <v>38</v>
      </c>
      <c r="D74" s="31">
        <v>0.099</v>
      </c>
      <c r="E74" s="76">
        <v>0</v>
      </c>
      <c r="F74" s="77"/>
      <c r="G74" s="33">
        <f>D74</f>
        <v>0.099</v>
      </c>
      <c r="H74" s="33">
        <v>0</v>
      </c>
      <c r="I74" s="33">
        <f>1*1.4</f>
        <v>1.4</v>
      </c>
      <c r="J74" s="33">
        <f>I74-G74</f>
        <v>1.301</v>
      </c>
      <c r="L74" s="35"/>
      <c r="M74" s="36"/>
      <c r="N74" s="36"/>
      <c r="O74" s="36"/>
      <c r="P74" s="36"/>
    </row>
    <row r="75" spans="1:16" s="34" customFormat="1" ht="18" customHeight="1">
      <c r="A75" s="28" t="s">
        <v>15</v>
      </c>
      <c r="B75" s="29" t="s">
        <v>115</v>
      </c>
      <c r="C75" s="38" t="s">
        <v>30</v>
      </c>
      <c r="D75" s="31">
        <v>0.149</v>
      </c>
      <c r="E75" s="76">
        <v>0</v>
      </c>
      <c r="F75" s="77"/>
      <c r="G75" s="33">
        <f>D75</f>
        <v>0.149</v>
      </c>
      <c r="H75" s="33">
        <v>0</v>
      </c>
      <c r="I75" s="33">
        <f>3.2*1.4</f>
        <v>4.4799999999999995</v>
      </c>
      <c r="J75" s="33">
        <f>I75-G75</f>
        <v>4.3309999999999995</v>
      </c>
      <c r="L75" s="35"/>
      <c r="M75" s="36"/>
      <c r="N75" s="36"/>
      <c r="O75" s="36"/>
      <c r="P75" s="36"/>
    </row>
    <row r="76" spans="1:16" s="34" customFormat="1" ht="18" customHeight="1">
      <c r="A76" s="28" t="s">
        <v>60</v>
      </c>
      <c r="B76" s="29" t="s">
        <v>116</v>
      </c>
      <c r="C76" s="38" t="s">
        <v>30</v>
      </c>
      <c r="D76" s="31">
        <v>0.502</v>
      </c>
      <c r="E76" s="76">
        <v>0</v>
      </c>
      <c r="F76" s="77"/>
      <c r="G76" s="33">
        <f>D76</f>
        <v>0.502</v>
      </c>
      <c r="H76" s="33">
        <v>0</v>
      </c>
      <c r="I76" s="33">
        <f>1.6*1.4</f>
        <v>2.2399999999999998</v>
      </c>
      <c r="J76" s="33">
        <f>I76-G76</f>
        <v>1.7379999999999998</v>
      </c>
      <c r="L76" s="35"/>
      <c r="M76" s="36"/>
      <c r="N76" s="36"/>
      <c r="O76" s="36"/>
      <c r="P76" s="36"/>
    </row>
    <row r="77" spans="1:16" s="34" customFormat="1" ht="18" customHeight="1">
      <c r="A77" s="28" t="s">
        <v>64</v>
      </c>
      <c r="B77" s="29" t="s">
        <v>117</v>
      </c>
      <c r="C77" s="38" t="s">
        <v>38</v>
      </c>
      <c r="D77" s="31">
        <v>0.178</v>
      </c>
      <c r="E77" s="76">
        <v>0</v>
      </c>
      <c r="F77" s="77"/>
      <c r="G77" s="33">
        <f>D77</f>
        <v>0.178</v>
      </c>
      <c r="H77" s="33">
        <v>0</v>
      </c>
      <c r="I77" s="33">
        <f>1*1.4</f>
        <v>1.4</v>
      </c>
      <c r="J77" s="33">
        <f>I77-G77</f>
        <v>1.222</v>
      </c>
      <c r="L77" s="35"/>
      <c r="M77" s="36"/>
      <c r="N77" s="36"/>
      <c r="O77" s="36"/>
      <c r="P77" s="36"/>
    </row>
    <row r="78" spans="1:15" ht="18" customHeight="1">
      <c r="A78" s="24"/>
      <c r="B78" s="19" t="s">
        <v>17</v>
      </c>
      <c r="C78" s="20">
        <v>132</v>
      </c>
      <c r="D78" s="23">
        <f>SUM(D60:D77)</f>
        <v>17.358000000000004</v>
      </c>
      <c r="E78" s="66">
        <v>0</v>
      </c>
      <c r="F78" s="67"/>
      <c r="G78" s="23">
        <f>SUM(G60:G77)</f>
        <v>17.358000000000004</v>
      </c>
      <c r="H78" s="23">
        <f>SUM(H60:H72)</f>
        <v>0</v>
      </c>
      <c r="I78" s="23">
        <f>SUM(I60:I77)</f>
        <v>145.46</v>
      </c>
      <c r="J78" s="23">
        <f>SUM(J60:J77)</f>
        <v>128.102</v>
      </c>
      <c r="K78" s="6"/>
      <c r="L78" s="9"/>
      <c r="M78" s="7"/>
      <c r="N78" s="7"/>
      <c r="O78" s="7"/>
    </row>
    <row r="79" spans="1:16" s="14" customFormat="1" ht="15.75" customHeight="1">
      <c r="A79" s="15"/>
      <c r="B79" s="16" t="s">
        <v>44</v>
      </c>
      <c r="C79" s="17"/>
      <c r="D79" s="18"/>
      <c r="E79" s="25"/>
      <c r="F79" s="26"/>
      <c r="G79" s="18"/>
      <c r="H79" s="18"/>
      <c r="I79" s="18"/>
      <c r="J79" s="18"/>
      <c r="K79" s="13"/>
      <c r="L79" s="12"/>
      <c r="M79" s="11"/>
      <c r="N79" s="11"/>
      <c r="O79" s="11"/>
      <c r="P79" s="10"/>
    </row>
    <row r="80" spans="1:15" ht="18" customHeight="1">
      <c r="A80" s="2"/>
      <c r="B80" s="16" t="s">
        <v>45</v>
      </c>
      <c r="C80" s="3"/>
      <c r="D80" s="2"/>
      <c r="E80" s="64"/>
      <c r="F80" s="65"/>
      <c r="G80" s="2"/>
      <c r="H80" s="2"/>
      <c r="I80" s="2"/>
      <c r="J80" s="23">
        <v>128.102</v>
      </c>
      <c r="K80" s="6"/>
      <c r="L80" s="9"/>
      <c r="M80" s="7"/>
      <c r="N80" s="7"/>
      <c r="O80" s="7"/>
    </row>
    <row r="81" spans="1:16" s="52" customFormat="1" ht="18" customHeight="1">
      <c r="A81" s="73" t="s">
        <v>121</v>
      </c>
      <c r="B81" s="74"/>
      <c r="C81" s="74"/>
      <c r="D81" s="74"/>
      <c r="E81" s="74"/>
      <c r="F81" s="74"/>
      <c r="G81" s="74"/>
      <c r="H81" s="74"/>
      <c r="I81" s="74"/>
      <c r="J81" s="75"/>
      <c r="L81" s="53"/>
      <c r="M81" s="54"/>
      <c r="N81" s="54"/>
      <c r="O81" s="54"/>
      <c r="P81" s="54"/>
    </row>
    <row r="82" spans="1:10" s="10" customFormat="1" ht="18" customHeight="1">
      <c r="A82" s="57" t="s">
        <v>181</v>
      </c>
      <c r="B82" s="58"/>
      <c r="C82" s="58"/>
      <c r="D82" s="58"/>
      <c r="E82" s="58"/>
      <c r="F82" s="58"/>
      <c r="G82" s="58"/>
      <c r="H82" s="58"/>
      <c r="I82" s="58"/>
      <c r="J82" s="59"/>
    </row>
    <row r="83" spans="1:16" s="34" customFormat="1" ht="18" customHeight="1">
      <c r="A83" s="28" t="s">
        <v>1</v>
      </c>
      <c r="B83" s="37" t="s">
        <v>123</v>
      </c>
      <c r="C83" s="38">
        <v>6.3</v>
      </c>
      <c r="D83" s="31">
        <v>0.249</v>
      </c>
      <c r="E83" s="60">
        <v>0</v>
      </c>
      <c r="F83" s="61"/>
      <c r="G83" s="32">
        <f>D83</f>
        <v>0.249</v>
      </c>
      <c r="H83" s="32">
        <v>0</v>
      </c>
      <c r="I83" s="33">
        <f>6.3*1.4</f>
        <v>8.819999999999999</v>
      </c>
      <c r="J83" s="33">
        <f>I83-G83</f>
        <v>8.570999999999998</v>
      </c>
      <c r="L83" s="35"/>
      <c r="M83" s="36"/>
      <c r="N83" s="36"/>
      <c r="O83" s="36"/>
      <c r="P83" s="36"/>
    </row>
    <row r="84" spans="1:10" s="10" customFormat="1" ht="18" customHeight="1">
      <c r="A84" s="78" t="s">
        <v>43</v>
      </c>
      <c r="B84" s="58"/>
      <c r="C84" s="58"/>
      <c r="D84" s="58"/>
      <c r="E84" s="58"/>
      <c r="F84" s="58"/>
      <c r="G84" s="58"/>
      <c r="H84" s="58"/>
      <c r="I84" s="58"/>
      <c r="J84" s="59"/>
    </row>
    <row r="85" spans="1:16" s="34" customFormat="1" ht="18" customHeight="1">
      <c r="A85" s="28" t="s">
        <v>0</v>
      </c>
      <c r="B85" s="29" t="s">
        <v>122</v>
      </c>
      <c r="C85" s="30" t="s">
        <v>36</v>
      </c>
      <c r="D85" s="31">
        <v>0.654</v>
      </c>
      <c r="E85" s="60">
        <v>0</v>
      </c>
      <c r="F85" s="61"/>
      <c r="G85" s="32">
        <f aca="true" t="shared" si="8" ref="G85:G92">D85</f>
        <v>0.654</v>
      </c>
      <c r="H85" s="32">
        <v>0</v>
      </c>
      <c r="I85" s="33">
        <f>10*1.4</f>
        <v>14</v>
      </c>
      <c r="J85" s="33">
        <f aca="true" t="shared" si="9" ref="J85:J92">I85-G85</f>
        <v>13.346</v>
      </c>
      <c r="L85" s="35"/>
      <c r="M85" s="36"/>
      <c r="N85" s="36"/>
      <c r="O85" s="36"/>
      <c r="P85" s="36"/>
    </row>
    <row r="86" spans="1:16" s="34" customFormat="1" ht="18" customHeight="1">
      <c r="A86" s="28" t="s">
        <v>2</v>
      </c>
      <c r="B86" s="29" t="s">
        <v>124</v>
      </c>
      <c r="C86" s="38" t="s">
        <v>41</v>
      </c>
      <c r="D86" s="31">
        <v>0.049</v>
      </c>
      <c r="E86" s="60">
        <v>0</v>
      </c>
      <c r="F86" s="61"/>
      <c r="G86" s="32">
        <f t="shared" si="8"/>
        <v>0.049</v>
      </c>
      <c r="H86" s="32">
        <v>0</v>
      </c>
      <c r="I86" s="33">
        <f>1*1.4</f>
        <v>1.4</v>
      </c>
      <c r="J86" s="33">
        <f t="shared" si="9"/>
        <v>1.351</v>
      </c>
      <c r="L86" s="35"/>
      <c r="M86" s="36"/>
      <c r="N86" s="36"/>
      <c r="O86" s="36"/>
      <c r="P86" s="36"/>
    </row>
    <row r="87" spans="1:16" s="34" customFormat="1" ht="18" customHeight="1">
      <c r="A87" s="28" t="s">
        <v>3</v>
      </c>
      <c r="B87" s="29" t="s">
        <v>125</v>
      </c>
      <c r="C87" s="38" t="s">
        <v>41</v>
      </c>
      <c r="D87" s="31">
        <v>0.098</v>
      </c>
      <c r="E87" s="60">
        <v>0</v>
      </c>
      <c r="F87" s="61"/>
      <c r="G87" s="32">
        <f t="shared" si="8"/>
        <v>0.098</v>
      </c>
      <c r="H87" s="32">
        <v>0</v>
      </c>
      <c r="I87" s="33">
        <f>1*1.4</f>
        <v>1.4</v>
      </c>
      <c r="J87" s="33">
        <f t="shared" si="9"/>
        <v>1.3019999999999998</v>
      </c>
      <c r="L87" s="35"/>
      <c r="M87" s="36"/>
      <c r="N87" s="36"/>
      <c r="O87" s="36"/>
      <c r="P87" s="36"/>
    </row>
    <row r="88" spans="1:16" s="34" customFormat="1" ht="18" customHeight="1">
      <c r="A88" s="28" t="s">
        <v>4</v>
      </c>
      <c r="B88" s="37" t="s">
        <v>126</v>
      </c>
      <c r="C88" s="38" t="s">
        <v>37</v>
      </c>
      <c r="D88" s="31">
        <v>0.513</v>
      </c>
      <c r="E88" s="60">
        <v>0</v>
      </c>
      <c r="F88" s="61"/>
      <c r="G88" s="32">
        <f t="shared" si="8"/>
        <v>0.513</v>
      </c>
      <c r="H88" s="32">
        <v>0</v>
      </c>
      <c r="I88" s="33">
        <f>2.5*1.4</f>
        <v>3.5</v>
      </c>
      <c r="J88" s="33">
        <f t="shared" si="9"/>
        <v>2.987</v>
      </c>
      <c r="L88" s="35"/>
      <c r="M88" s="36"/>
      <c r="N88" s="36"/>
      <c r="O88" s="36"/>
      <c r="P88" s="36"/>
    </row>
    <row r="89" spans="1:16" s="34" customFormat="1" ht="18" customHeight="1">
      <c r="A89" s="28" t="s">
        <v>5</v>
      </c>
      <c r="B89" s="37" t="s">
        <v>127</v>
      </c>
      <c r="C89" s="38" t="s">
        <v>30</v>
      </c>
      <c r="D89" s="31">
        <v>0.065</v>
      </c>
      <c r="E89" s="60">
        <v>0</v>
      </c>
      <c r="F89" s="61"/>
      <c r="G89" s="32">
        <f t="shared" si="8"/>
        <v>0.065</v>
      </c>
      <c r="H89" s="32">
        <v>0</v>
      </c>
      <c r="I89" s="33">
        <f>1.6*1.4</f>
        <v>2.2399999999999998</v>
      </c>
      <c r="J89" s="33">
        <f t="shared" si="9"/>
        <v>2.175</v>
      </c>
      <c r="L89" s="35"/>
      <c r="M89" s="36"/>
      <c r="N89" s="36"/>
      <c r="O89" s="36"/>
      <c r="P89" s="36"/>
    </row>
    <row r="90" spans="1:16" s="34" customFormat="1" ht="18" customHeight="1">
      <c r="A90" s="28" t="s">
        <v>6</v>
      </c>
      <c r="B90" s="29" t="s">
        <v>128</v>
      </c>
      <c r="C90" s="38" t="s">
        <v>33</v>
      </c>
      <c r="D90" s="31">
        <v>0.073</v>
      </c>
      <c r="E90" s="60">
        <v>0</v>
      </c>
      <c r="F90" s="61"/>
      <c r="G90" s="32">
        <f t="shared" si="8"/>
        <v>0.073</v>
      </c>
      <c r="H90" s="32">
        <v>0</v>
      </c>
      <c r="I90" s="33">
        <f>1*1.4</f>
        <v>1.4</v>
      </c>
      <c r="J90" s="33">
        <f t="shared" si="9"/>
        <v>1.327</v>
      </c>
      <c r="L90" s="35"/>
      <c r="M90" s="36"/>
      <c r="N90" s="36"/>
      <c r="O90" s="36"/>
      <c r="P90" s="36"/>
    </row>
    <row r="91" spans="1:16" s="34" customFormat="1" ht="18" customHeight="1">
      <c r="A91" s="28" t="s">
        <v>7</v>
      </c>
      <c r="B91" s="37" t="s">
        <v>129</v>
      </c>
      <c r="C91" s="38" t="s">
        <v>29</v>
      </c>
      <c r="D91" s="31">
        <v>0.228</v>
      </c>
      <c r="E91" s="60">
        <v>0</v>
      </c>
      <c r="F91" s="61"/>
      <c r="G91" s="32">
        <f t="shared" si="8"/>
        <v>0.228</v>
      </c>
      <c r="H91" s="32">
        <v>0</v>
      </c>
      <c r="I91" s="33">
        <f>2.5*1.4</f>
        <v>3.5</v>
      </c>
      <c r="J91" s="33">
        <f t="shared" si="9"/>
        <v>3.272</v>
      </c>
      <c r="L91" s="35"/>
      <c r="M91" s="36"/>
      <c r="N91" s="36"/>
      <c r="O91" s="36"/>
      <c r="P91" s="36"/>
    </row>
    <row r="92" spans="1:16" s="34" customFormat="1" ht="18" customHeight="1">
      <c r="A92" s="28" t="s">
        <v>8</v>
      </c>
      <c r="B92" s="37" t="s">
        <v>130</v>
      </c>
      <c r="C92" s="38" t="s">
        <v>41</v>
      </c>
      <c r="D92" s="31">
        <v>0.081</v>
      </c>
      <c r="E92" s="60">
        <v>0</v>
      </c>
      <c r="F92" s="61"/>
      <c r="G92" s="32">
        <f t="shared" si="8"/>
        <v>0.081</v>
      </c>
      <c r="H92" s="32">
        <v>0</v>
      </c>
      <c r="I92" s="33">
        <f>1*1.4</f>
        <v>1.4</v>
      </c>
      <c r="J92" s="33">
        <f t="shared" si="9"/>
        <v>1.319</v>
      </c>
      <c r="L92" s="35"/>
      <c r="M92" s="36"/>
      <c r="N92" s="36"/>
      <c r="O92" s="36"/>
      <c r="P92" s="36"/>
    </row>
    <row r="93" spans="1:16" s="52" customFormat="1" ht="18" customHeight="1">
      <c r="A93" s="24"/>
      <c r="B93" s="19" t="s">
        <v>17</v>
      </c>
      <c r="C93" s="20">
        <v>48.4</v>
      </c>
      <c r="D93" s="23">
        <f>SUM(D85:D92)</f>
        <v>1.761</v>
      </c>
      <c r="E93" s="66">
        <v>0</v>
      </c>
      <c r="F93" s="67"/>
      <c r="G93" s="23">
        <f>SUM(G79:G92)</f>
        <v>2.0100000000000002</v>
      </c>
      <c r="H93" s="23">
        <f>SUM(H79:H87)</f>
        <v>0</v>
      </c>
      <c r="I93" s="23">
        <f>SUM(I85:I92)</f>
        <v>28.839999999999996</v>
      </c>
      <c r="J93" s="23">
        <f>SUM(J85:J92)+J83</f>
        <v>35.64999999999999</v>
      </c>
      <c r="L93" s="53"/>
      <c r="M93" s="54"/>
      <c r="N93" s="54"/>
      <c r="O93" s="54"/>
      <c r="P93" s="54"/>
    </row>
    <row r="94" spans="1:16" s="14" customFormat="1" ht="15.75" customHeight="1">
      <c r="A94" s="15"/>
      <c r="B94" s="16" t="s">
        <v>44</v>
      </c>
      <c r="C94" s="17"/>
      <c r="D94" s="18"/>
      <c r="E94" s="25"/>
      <c r="F94" s="26"/>
      <c r="G94" s="18"/>
      <c r="H94" s="18"/>
      <c r="I94" s="18"/>
      <c r="J94" s="18"/>
      <c r="K94" s="13"/>
      <c r="L94" s="12"/>
      <c r="M94" s="11"/>
      <c r="N94" s="11"/>
      <c r="O94" s="11"/>
      <c r="P94" s="10"/>
    </row>
    <row r="95" spans="1:15" ht="18" customHeight="1">
      <c r="A95" s="2"/>
      <c r="B95" s="16" t="s">
        <v>45</v>
      </c>
      <c r="C95" s="3"/>
      <c r="D95" s="2"/>
      <c r="E95" s="64"/>
      <c r="F95" s="65"/>
      <c r="G95" s="2"/>
      <c r="H95" s="2"/>
      <c r="I95" s="2"/>
      <c r="J95" s="18">
        <f>J93</f>
        <v>35.64999999999999</v>
      </c>
      <c r="K95" s="6"/>
      <c r="L95" s="9"/>
      <c r="M95" s="7"/>
      <c r="N95" s="7"/>
      <c r="O95" s="7"/>
    </row>
    <row r="96" spans="1:10" ht="18">
      <c r="A96" s="69" t="s">
        <v>131</v>
      </c>
      <c r="B96" s="70"/>
      <c r="C96" s="70"/>
      <c r="D96" s="70"/>
      <c r="E96" s="70"/>
      <c r="F96" s="70"/>
      <c r="G96" s="70"/>
      <c r="H96" s="70"/>
      <c r="I96" s="70"/>
      <c r="J96" s="71"/>
    </row>
    <row r="97" spans="1:10" ht="18">
      <c r="A97" s="56" t="s">
        <v>43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18">
      <c r="A98" s="39" t="s">
        <v>0</v>
      </c>
      <c r="B98" s="40" t="s">
        <v>132</v>
      </c>
      <c r="C98" s="38" t="s">
        <v>35</v>
      </c>
      <c r="D98" s="31">
        <v>2.419</v>
      </c>
      <c r="E98" s="68">
        <v>0</v>
      </c>
      <c r="F98" s="68"/>
      <c r="G98" s="31">
        <f>D98</f>
        <v>2.419</v>
      </c>
      <c r="H98" s="31">
        <v>0</v>
      </c>
      <c r="I98" s="31">
        <f>32*1.4</f>
        <v>44.8</v>
      </c>
      <c r="J98" s="31">
        <f>I98-G98</f>
        <v>42.381</v>
      </c>
    </row>
    <row r="99" spans="1:10" ht="18">
      <c r="A99" s="39" t="s">
        <v>1</v>
      </c>
      <c r="B99" s="40" t="s">
        <v>133</v>
      </c>
      <c r="C99" s="38" t="s">
        <v>35</v>
      </c>
      <c r="D99" s="31">
        <v>3.493</v>
      </c>
      <c r="E99" s="68">
        <v>0</v>
      </c>
      <c r="F99" s="68"/>
      <c r="G99" s="31">
        <f aca="true" t="shared" si="10" ref="G99:G120">D99</f>
        <v>3.493</v>
      </c>
      <c r="H99" s="31">
        <v>0</v>
      </c>
      <c r="I99" s="27">
        <f>32*1.4</f>
        <v>44.8</v>
      </c>
      <c r="J99" s="31">
        <f aca="true" t="shared" si="11" ref="J99:J112">I99-G99</f>
        <v>41.306999999999995</v>
      </c>
    </row>
    <row r="100" spans="1:10" ht="18">
      <c r="A100" s="39" t="s">
        <v>2</v>
      </c>
      <c r="B100" s="40" t="s">
        <v>134</v>
      </c>
      <c r="C100" s="38" t="s">
        <v>31</v>
      </c>
      <c r="D100" s="31">
        <v>0.597</v>
      </c>
      <c r="E100" s="68">
        <v>0</v>
      </c>
      <c r="F100" s="68"/>
      <c r="G100" s="31">
        <f t="shared" si="10"/>
        <v>0.597</v>
      </c>
      <c r="H100" s="31">
        <v>0</v>
      </c>
      <c r="I100" s="31">
        <f>12.6*1.4</f>
        <v>17.639999999999997</v>
      </c>
      <c r="J100" s="31">
        <f t="shared" si="11"/>
        <v>17.042999999999996</v>
      </c>
    </row>
    <row r="101" spans="1:10" ht="18">
      <c r="A101" s="39" t="s">
        <v>3</v>
      </c>
      <c r="B101" s="40" t="s">
        <v>135</v>
      </c>
      <c r="C101" s="38" t="s">
        <v>35</v>
      </c>
      <c r="D101" s="31">
        <v>2.216</v>
      </c>
      <c r="E101" s="68">
        <v>0</v>
      </c>
      <c r="F101" s="68"/>
      <c r="G101" s="31">
        <f t="shared" si="10"/>
        <v>2.216</v>
      </c>
      <c r="H101" s="31">
        <v>0</v>
      </c>
      <c r="I101" s="31">
        <f>32*1.4</f>
        <v>44.8</v>
      </c>
      <c r="J101" s="31">
        <f t="shared" si="11"/>
        <v>42.583999999999996</v>
      </c>
    </row>
    <row r="102" spans="1:10" ht="18">
      <c r="A102" s="39" t="s">
        <v>4</v>
      </c>
      <c r="B102" s="40" t="s">
        <v>136</v>
      </c>
      <c r="C102" s="38" t="s">
        <v>35</v>
      </c>
      <c r="D102" s="31">
        <v>9.033</v>
      </c>
      <c r="E102" s="68">
        <v>0</v>
      </c>
      <c r="F102" s="68"/>
      <c r="G102" s="31">
        <f t="shared" si="10"/>
        <v>9.033</v>
      </c>
      <c r="H102" s="31">
        <v>0</v>
      </c>
      <c r="I102" s="27">
        <f>32*1.4</f>
        <v>44.8</v>
      </c>
      <c r="J102" s="31">
        <f t="shared" si="11"/>
        <v>35.766999999999996</v>
      </c>
    </row>
    <row r="103" spans="1:10" ht="18">
      <c r="A103" s="39" t="s">
        <v>5</v>
      </c>
      <c r="B103" s="40" t="s">
        <v>137</v>
      </c>
      <c r="C103" s="38" t="s">
        <v>29</v>
      </c>
      <c r="D103" s="31">
        <v>0.661</v>
      </c>
      <c r="E103" s="68">
        <v>0</v>
      </c>
      <c r="F103" s="68"/>
      <c r="G103" s="31">
        <f t="shared" si="10"/>
        <v>0.661</v>
      </c>
      <c r="H103" s="31">
        <v>0</v>
      </c>
      <c r="I103" s="27">
        <f>2.5*1.4</f>
        <v>3.5</v>
      </c>
      <c r="J103" s="31">
        <f t="shared" si="11"/>
        <v>2.839</v>
      </c>
    </row>
    <row r="104" spans="1:10" ht="18">
      <c r="A104" s="39" t="s">
        <v>6</v>
      </c>
      <c r="B104" s="40" t="s">
        <v>138</v>
      </c>
      <c r="C104" s="38" t="s">
        <v>34</v>
      </c>
      <c r="D104" s="31">
        <v>0.777</v>
      </c>
      <c r="E104" s="68">
        <v>0</v>
      </c>
      <c r="F104" s="68"/>
      <c r="G104" s="31">
        <f t="shared" si="10"/>
        <v>0.777</v>
      </c>
      <c r="H104" s="31">
        <v>0</v>
      </c>
      <c r="I104" s="31">
        <f>2.6*1.4</f>
        <v>3.6399999999999997</v>
      </c>
      <c r="J104" s="31">
        <f t="shared" si="11"/>
        <v>2.8629999999999995</v>
      </c>
    </row>
    <row r="105" spans="1:10" ht="18">
      <c r="A105" s="39" t="s">
        <v>7</v>
      </c>
      <c r="B105" s="40" t="s">
        <v>139</v>
      </c>
      <c r="C105" s="38" t="s">
        <v>165</v>
      </c>
      <c r="D105" s="31">
        <v>1.772</v>
      </c>
      <c r="E105" s="68">
        <v>0</v>
      </c>
      <c r="F105" s="68"/>
      <c r="G105" s="31">
        <f t="shared" si="10"/>
        <v>1.772</v>
      </c>
      <c r="H105" s="31">
        <v>0</v>
      </c>
      <c r="I105" s="31">
        <f>4.3*1.4</f>
        <v>6.02</v>
      </c>
      <c r="J105" s="31">
        <f t="shared" si="11"/>
        <v>4.247999999999999</v>
      </c>
    </row>
    <row r="106" spans="1:10" ht="18">
      <c r="A106" s="39" t="s">
        <v>8</v>
      </c>
      <c r="B106" s="40" t="s">
        <v>140</v>
      </c>
      <c r="C106" s="38" t="s">
        <v>39</v>
      </c>
      <c r="D106" s="31">
        <v>1.129</v>
      </c>
      <c r="E106" s="68">
        <v>0</v>
      </c>
      <c r="F106" s="68"/>
      <c r="G106" s="31">
        <f t="shared" si="10"/>
        <v>1.129</v>
      </c>
      <c r="H106" s="31">
        <v>0</v>
      </c>
      <c r="I106" s="31">
        <f>8*1.4</f>
        <v>11.2</v>
      </c>
      <c r="J106" s="31">
        <f t="shared" si="11"/>
        <v>10.071</v>
      </c>
    </row>
    <row r="107" spans="1:10" ht="18">
      <c r="A107" s="39" t="s">
        <v>9</v>
      </c>
      <c r="B107" s="40" t="s">
        <v>141</v>
      </c>
      <c r="C107" s="38" t="s">
        <v>166</v>
      </c>
      <c r="D107" s="31">
        <v>0.555</v>
      </c>
      <c r="E107" s="68">
        <v>0</v>
      </c>
      <c r="F107" s="68"/>
      <c r="G107" s="31">
        <f t="shared" si="10"/>
        <v>0.555</v>
      </c>
      <c r="H107" s="31">
        <v>0</v>
      </c>
      <c r="I107" s="31">
        <f>1.8*1.4</f>
        <v>2.52</v>
      </c>
      <c r="J107" s="31">
        <f t="shared" si="11"/>
        <v>1.9649999999999999</v>
      </c>
    </row>
    <row r="108" spans="1:10" ht="18">
      <c r="A108" s="39" t="s">
        <v>10</v>
      </c>
      <c r="B108" s="40" t="s">
        <v>142</v>
      </c>
      <c r="C108" s="38" t="s">
        <v>166</v>
      </c>
      <c r="D108" s="31">
        <v>0.661</v>
      </c>
      <c r="E108" s="68">
        <v>0</v>
      </c>
      <c r="F108" s="68"/>
      <c r="G108" s="31">
        <f t="shared" si="10"/>
        <v>0.661</v>
      </c>
      <c r="H108" s="31">
        <v>0</v>
      </c>
      <c r="I108" s="27">
        <f>1.8*1.4</f>
        <v>2.52</v>
      </c>
      <c r="J108" s="31">
        <f t="shared" si="11"/>
        <v>1.859</v>
      </c>
    </row>
    <row r="109" spans="1:10" ht="18">
      <c r="A109" s="39" t="s">
        <v>11</v>
      </c>
      <c r="B109" s="40" t="s">
        <v>143</v>
      </c>
      <c r="C109" s="38" t="s">
        <v>33</v>
      </c>
      <c r="D109" s="31">
        <v>0.149</v>
      </c>
      <c r="E109" s="68">
        <v>0</v>
      </c>
      <c r="F109" s="68"/>
      <c r="G109" s="31">
        <f t="shared" si="10"/>
        <v>0.149</v>
      </c>
      <c r="H109" s="31">
        <v>0</v>
      </c>
      <c r="I109" s="27">
        <f>1*1.4</f>
        <v>1.4</v>
      </c>
      <c r="J109" s="31">
        <f t="shared" si="11"/>
        <v>1.251</v>
      </c>
    </row>
    <row r="110" spans="1:10" ht="18">
      <c r="A110" s="39" t="s">
        <v>12</v>
      </c>
      <c r="B110" s="40" t="s">
        <v>144</v>
      </c>
      <c r="C110" s="38" t="s">
        <v>29</v>
      </c>
      <c r="D110" s="31">
        <v>0.524</v>
      </c>
      <c r="E110" s="68">
        <v>0</v>
      </c>
      <c r="F110" s="68"/>
      <c r="G110" s="31">
        <f t="shared" si="10"/>
        <v>0.524</v>
      </c>
      <c r="H110" s="31">
        <v>0</v>
      </c>
      <c r="I110" s="27">
        <f>2.5*1.4</f>
        <v>3.5</v>
      </c>
      <c r="J110" s="31">
        <f t="shared" si="11"/>
        <v>2.976</v>
      </c>
    </row>
    <row r="111" spans="1:10" ht="18">
      <c r="A111" s="39" t="s">
        <v>13</v>
      </c>
      <c r="B111" s="40" t="s">
        <v>145</v>
      </c>
      <c r="C111" s="38" t="s">
        <v>37</v>
      </c>
      <c r="D111" s="31">
        <v>0.839</v>
      </c>
      <c r="E111" s="68">
        <v>0</v>
      </c>
      <c r="F111" s="68"/>
      <c r="G111" s="31">
        <f t="shared" si="10"/>
        <v>0.839</v>
      </c>
      <c r="H111" s="31">
        <v>0</v>
      </c>
      <c r="I111" s="31">
        <f>1.6*1.4</f>
        <v>2.2399999999999998</v>
      </c>
      <c r="J111" s="31">
        <f t="shared" si="11"/>
        <v>1.4009999999999998</v>
      </c>
    </row>
    <row r="112" spans="1:10" ht="18">
      <c r="A112" s="39" t="s">
        <v>14</v>
      </c>
      <c r="B112" s="40" t="s">
        <v>146</v>
      </c>
      <c r="C112" s="38" t="s">
        <v>31</v>
      </c>
      <c r="D112" s="31">
        <v>4.337</v>
      </c>
      <c r="E112" s="68">
        <v>0</v>
      </c>
      <c r="F112" s="68"/>
      <c r="G112" s="31">
        <f t="shared" si="10"/>
        <v>4.337</v>
      </c>
      <c r="H112" s="31">
        <v>0</v>
      </c>
      <c r="I112" s="31">
        <f>12.6*1.4</f>
        <v>17.639999999999997</v>
      </c>
      <c r="J112" s="31">
        <f t="shared" si="11"/>
        <v>13.302999999999997</v>
      </c>
    </row>
    <row r="113" spans="1:10" ht="18">
      <c r="A113" s="39" t="s">
        <v>15</v>
      </c>
      <c r="B113" s="40" t="s">
        <v>147</v>
      </c>
      <c r="C113" s="38" t="s">
        <v>29</v>
      </c>
      <c r="D113" s="31">
        <v>0.206</v>
      </c>
      <c r="E113" s="68">
        <v>0</v>
      </c>
      <c r="F113" s="68"/>
      <c r="G113" s="31">
        <f t="shared" si="10"/>
        <v>0.206</v>
      </c>
      <c r="H113" s="31">
        <v>0</v>
      </c>
      <c r="I113" s="31">
        <f>2.5*1.4</f>
        <v>3.5</v>
      </c>
      <c r="J113" s="31">
        <f>I113-G113</f>
        <v>3.294</v>
      </c>
    </row>
    <row r="114" spans="1:10" ht="18">
      <c r="A114" s="39" t="s">
        <v>60</v>
      </c>
      <c r="B114" s="40" t="s">
        <v>148</v>
      </c>
      <c r="C114" s="38" t="s">
        <v>39</v>
      </c>
      <c r="D114" s="31">
        <v>1.897</v>
      </c>
      <c r="E114" s="68">
        <v>0</v>
      </c>
      <c r="F114" s="68"/>
      <c r="G114" s="31">
        <f t="shared" si="10"/>
        <v>1.897</v>
      </c>
      <c r="H114" s="31">
        <v>0</v>
      </c>
      <c r="I114" s="31">
        <f>8*1.4</f>
        <v>11.2</v>
      </c>
      <c r="J114" s="31">
        <f aca="true" t="shared" si="12" ref="J114:J119">I114-G114</f>
        <v>9.302999999999999</v>
      </c>
    </row>
    <row r="115" spans="1:10" ht="18">
      <c r="A115" s="39" t="s">
        <v>64</v>
      </c>
      <c r="B115" s="40" t="s">
        <v>149</v>
      </c>
      <c r="C115" s="38" t="s">
        <v>30</v>
      </c>
      <c r="D115" s="31">
        <v>0.188</v>
      </c>
      <c r="E115" s="68">
        <v>0</v>
      </c>
      <c r="F115" s="68"/>
      <c r="G115" s="31">
        <f t="shared" si="10"/>
        <v>0.188</v>
      </c>
      <c r="H115" s="31">
        <v>0</v>
      </c>
      <c r="I115" s="31">
        <f>1.6*1.4</f>
        <v>2.2399999999999998</v>
      </c>
      <c r="J115" s="31">
        <f t="shared" si="12"/>
        <v>2.0519999999999996</v>
      </c>
    </row>
    <row r="116" spans="1:10" ht="18">
      <c r="A116" s="39" t="s">
        <v>84</v>
      </c>
      <c r="B116" s="40" t="s">
        <v>150</v>
      </c>
      <c r="C116" s="38" t="s">
        <v>30</v>
      </c>
      <c r="D116" s="31">
        <v>0.842</v>
      </c>
      <c r="E116" s="68">
        <v>0</v>
      </c>
      <c r="F116" s="68"/>
      <c r="G116" s="31">
        <f t="shared" si="10"/>
        <v>0.842</v>
      </c>
      <c r="H116" s="31">
        <v>0</v>
      </c>
      <c r="I116" s="31">
        <f>3.2*1.4</f>
        <v>4.4799999999999995</v>
      </c>
      <c r="J116" s="31">
        <f t="shared" si="12"/>
        <v>3.6379999999999995</v>
      </c>
    </row>
    <row r="117" spans="1:10" ht="18">
      <c r="A117" s="39" t="s">
        <v>85</v>
      </c>
      <c r="B117" s="40" t="s">
        <v>151</v>
      </c>
      <c r="C117" s="38" t="s">
        <v>32</v>
      </c>
      <c r="D117" s="31">
        <v>0.135</v>
      </c>
      <c r="E117" s="68">
        <v>0</v>
      </c>
      <c r="F117" s="68"/>
      <c r="G117" s="31">
        <f t="shared" si="10"/>
        <v>0.135</v>
      </c>
      <c r="H117" s="31">
        <v>0</v>
      </c>
      <c r="I117" s="31">
        <f>2.5*1.4</f>
        <v>3.5</v>
      </c>
      <c r="J117" s="31">
        <f t="shared" si="12"/>
        <v>3.365</v>
      </c>
    </row>
    <row r="118" spans="1:10" ht="18">
      <c r="A118" s="39" t="s">
        <v>86</v>
      </c>
      <c r="B118" s="40" t="s">
        <v>152</v>
      </c>
      <c r="C118" s="38" t="s">
        <v>31</v>
      </c>
      <c r="D118" s="31">
        <v>1.216</v>
      </c>
      <c r="E118" s="68">
        <v>0</v>
      </c>
      <c r="F118" s="68"/>
      <c r="G118" s="31">
        <f t="shared" si="10"/>
        <v>1.216</v>
      </c>
      <c r="H118" s="31">
        <v>0</v>
      </c>
      <c r="I118" s="31">
        <f>12.6*1.4</f>
        <v>17.639999999999997</v>
      </c>
      <c r="J118" s="31">
        <f t="shared" si="12"/>
        <v>16.423999999999996</v>
      </c>
    </row>
    <row r="119" spans="1:10" ht="18">
      <c r="A119" s="39" t="s">
        <v>87</v>
      </c>
      <c r="B119" s="40" t="s">
        <v>153</v>
      </c>
      <c r="C119" s="38" t="s">
        <v>167</v>
      </c>
      <c r="D119" s="31">
        <v>1.144</v>
      </c>
      <c r="E119" s="68">
        <v>0</v>
      </c>
      <c r="F119" s="68"/>
      <c r="G119" s="31">
        <f t="shared" si="10"/>
        <v>1.144</v>
      </c>
      <c r="H119" s="31">
        <v>0</v>
      </c>
      <c r="I119" s="31">
        <f>4*1.4</f>
        <v>5.6</v>
      </c>
      <c r="J119" s="31">
        <f t="shared" si="12"/>
        <v>4.4559999999999995</v>
      </c>
    </row>
    <row r="120" spans="1:10" ht="18">
      <c r="A120" s="39" t="s">
        <v>88</v>
      </c>
      <c r="B120" s="40" t="s">
        <v>154</v>
      </c>
      <c r="C120" s="38" t="s">
        <v>32</v>
      </c>
      <c r="D120" s="31">
        <v>0.623</v>
      </c>
      <c r="E120" s="68">
        <v>0</v>
      </c>
      <c r="F120" s="68"/>
      <c r="G120" s="31">
        <f t="shared" si="10"/>
        <v>0.623</v>
      </c>
      <c r="H120" s="31">
        <v>0</v>
      </c>
      <c r="I120" s="31">
        <f>2.5*1.4</f>
        <v>3.5</v>
      </c>
      <c r="J120" s="31">
        <f aca="true" t="shared" si="13" ref="J120:J125">I120-G120</f>
        <v>2.877</v>
      </c>
    </row>
    <row r="121" spans="1:10" ht="18">
      <c r="A121" s="39" t="s">
        <v>155</v>
      </c>
      <c r="B121" s="40" t="s">
        <v>160</v>
      </c>
      <c r="C121" s="38" t="s">
        <v>168</v>
      </c>
      <c r="D121" s="31">
        <v>1.521</v>
      </c>
      <c r="E121" s="68">
        <v>0</v>
      </c>
      <c r="F121" s="68"/>
      <c r="G121" s="31">
        <f>D121</f>
        <v>1.521</v>
      </c>
      <c r="H121" s="31">
        <v>0</v>
      </c>
      <c r="I121" s="31">
        <f>25*1.4</f>
        <v>35</v>
      </c>
      <c r="J121" s="31">
        <f t="shared" si="13"/>
        <v>33.479</v>
      </c>
    </row>
    <row r="122" spans="1:10" ht="18">
      <c r="A122" s="39" t="s">
        <v>156</v>
      </c>
      <c r="B122" s="40" t="s">
        <v>161</v>
      </c>
      <c r="C122" s="38" t="s">
        <v>169</v>
      </c>
      <c r="D122" s="31">
        <v>0.401</v>
      </c>
      <c r="E122" s="68">
        <v>0</v>
      </c>
      <c r="F122" s="68"/>
      <c r="G122" s="31">
        <f>D122</f>
        <v>0.401</v>
      </c>
      <c r="H122" s="31">
        <v>0</v>
      </c>
      <c r="I122" s="31">
        <f>40*1.4</f>
        <v>56</v>
      </c>
      <c r="J122" s="31">
        <f t="shared" si="13"/>
        <v>55.599</v>
      </c>
    </row>
    <row r="123" spans="1:10" ht="18">
      <c r="A123" s="39" t="s">
        <v>157</v>
      </c>
      <c r="B123" s="40" t="s">
        <v>162</v>
      </c>
      <c r="C123" s="38" t="s">
        <v>170</v>
      </c>
      <c r="D123" s="31">
        <v>20.888</v>
      </c>
      <c r="E123" s="68">
        <v>0</v>
      </c>
      <c r="F123" s="68"/>
      <c r="G123" s="31">
        <f>D123</f>
        <v>20.888</v>
      </c>
      <c r="H123" s="31">
        <v>0</v>
      </c>
      <c r="I123" s="31">
        <f>126*1.4</f>
        <v>176.39999999999998</v>
      </c>
      <c r="J123" s="31">
        <f t="shared" si="13"/>
        <v>155.51199999999997</v>
      </c>
    </row>
    <row r="124" spans="1:10" ht="18">
      <c r="A124" s="39" t="s">
        <v>158</v>
      </c>
      <c r="B124" s="40" t="s">
        <v>163</v>
      </c>
      <c r="C124" s="38" t="s">
        <v>169</v>
      </c>
      <c r="D124" s="31">
        <v>5.081</v>
      </c>
      <c r="E124" s="68">
        <v>0</v>
      </c>
      <c r="F124" s="68"/>
      <c r="G124" s="31">
        <f>D124</f>
        <v>5.081</v>
      </c>
      <c r="H124" s="31">
        <v>0</v>
      </c>
      <c r="I124" s="31">
        <f>80*1.4</f>
        <v>112</v>
      </c>
      <c r="J124" s="31">
        <f t="shared" si="13"/>
        <v>106.919</v>
      </c>
    </row>
    <row r="125" spans="1:10" ht="18">
      <c r="A125" s="39" t="s">
        <v>159</v>
      </c>
      <c r="B125" s="40" t="s">
        <v>164</v>
      </c>
      <c r="C125" s="38" t="s">
        <v>169</v>
      </c>
      <c r="D125" s="31">
        <v>6.707</v>
      </c>
      <c r="E125" s="68">
        <v>0</v>
      </c>
      <c r="F125" s="68"/>
      <c r="G125" s="31">
        <f>D125</f>
        <v>6.707</v>
      </c>
      <c r="H125" s="31">
        <v>0</v>
      </c>
      <c r="I125" s="31">
        <f>80*1.4</f>
        <v>112</v>
      </c>
      <c r="J125" s="31">
        <f t="shared" si="13"/>
        <v>105.293</v>
      </c>
    </row>
    <row r="126" spans="1:10" ht="18">
      <c r="A126" s="24"/>
      <c r="B126" s="19" t="s">
        <v>17</v>
      </c>
      <c r="C126" s="20">
        <v>651</v>
      </c>
      <c r="D126" s="23">
        <f>SUM(D98:D125)</f>
        <v>70.011</v>
      </c>
      <c r="E126" s="66">
        <v>0</v>
      </c>
      <c r="F126" s="67"/>
      <c r="G126" s="23">
        <f>SUM(G98:G125)</f>
        <v>70.011</v>
      </c>
      <c r="H126" s="23">
        <f>SUM(H113:H120)</f>
        <v>0</v>
      </c>
      <c r="I126" s="23">
        <f>SUM(I98:I125)</f>
        <v>794.0799999999999</v>
      </c>
      <c r="J126" s="23">
        <f>SUM(J98:J125)</f>
        <v>724.069</v>
      </c>
    </row>
    <row r="127" spans="1:10" ht="18">
      <c r="A127" s="15"/>
      <c r="B127" s="16" t="s">
        <v>44</v>
      </c>
      <c r="C127" s="17"/>
      <c r="D127" s="18"/>
      <c r="E127" s="25"/>
      <c r="F127" s="26"/>
      <c r="G127" s="18"/>
      <c r="H127" s="18"/>
      <c r="I127" s="18"/>
      <c r="J127" s="18"/>
    </row>
    <row r="128" spans="1:10" ht="18">
      <c r="A128" s="2"/>
      <c r="B128" s="16" t="s">
        <v>45</v>
      </c>
      <c r="C128" s="3"/>
      <c r="D128" s="2"/>
      <c r="E128" s="64"/>
      <c r="F128" s="65"/>
      <c r="G128" s="2"/>
      <c r="H128" s="2"/>
      <c r="I128" s="2"/>
      <c r="J128" s="18">
        <v>724.069</v>
      </c>
    </row>
    <row r="129" spans="1:10" ht="18">
      <c r="A129" s="69" t="s">
        <v>171</v>
      </c>
      <c r="B129" s="70"/>
      <c r="C129" s="70"/>
      <c r="D129" s="70"/>
      <c r="E129" s="70"/>
      <c r="F129" s="70"/>
      <c r="G129" s="70"/>
      <c r="H129" s="70"/>
      <c r="I129" s="70"/>
      <c r="J129" s="71"/>
    </row>
    <row r="130" spans="1:10" ht="18">
      <c r="A130" s="56" t="s">
        <v>43</v>
      </c>
      <c r="B130" s="62"/>
      <c r="C130" s="62"/>
      <c r="D130" s="62"/>
      <c r="E130" s="62"/>
      <c r="F130" s="62"/>
      <c r="G130" s="62"/>
      <c r="H130" s="62"/>
      <c r="I130" s="62"/>
      <c r="J130" s="63"/>
    </row>
    <row r="131" spans="1:10" ht="18">
      <c r="A131" s="28" t="s">
        <v>0</v>
      </c>
      <c r="B131" s="29" t="s">
        <v>172</v>
      </c>
      <c r="C131" s="30" t="s">
        <v>31</v>
      </c>
      <c r="D131" s="31">
        <v>0.129</v>
      </c>
      <c r="E131" s="60">
        <v>0</v>
      </c>
      <c r="F131" s="61"/>
      <c r="G131" s="32">
        <f aca="true" t="shared" si="14" ref="G131:G138">D131</f>
        <v>0.129</v>
      </c>
      <c r="H131" s="32">
        <v>0</v>
      </c>
      <c r="I131" s="33">
        <f>6.3*1.4</f>
        <v>8.819999999999999</v>
      </c>
      <c r="J131" s="33">
        <f aca="true" t="shared" si="15" ref="J131:J138">I131-G131</f>
        <v>8.690999999999999</v>
      </c>
    </row>
    <row r="132" spans="1:16" s="34" customFormat="1" ht="18">
      <c r="A132" s="28" t="s">
        <v>1</v>
      </c>
      <c r="B132" s="37" t="s">
        <v>173</v>
      </c>
      <c r="C132" s="38" t="s">
        <v>36</v>
      </c>
      <c r="D132" s="31">
        <v>1.336</v>
      </c>
      <c r="E132" s="60">
        <v>0</v>
      </c>
      <c r="F132" s="61"/>
      <c r="G132" s="32">
        <f t="shared" si="14"/>
        <v>1.336</v>
      </c>
      <c r="H132" s="32">
        <v>0</v>
      </c>
      <c r="I132" s="33">
        <f>20*1.4</f>
        <v>28</v>
      </c>
      <c r="J132" s="33">
        <f t="shared" si="15"/>
        <v>26.664</v>
      </c>
      <c r="M132" s="36"/>
      <c r="N132" s="36"/>
      <c r="O132" s="36"/>
      <c r="P132" s="36"/>
    </row>
    <row r="133" spans="1:10" ht="18">
      <c r="A133" s="28" t="s">
        <v>2</v>
      </c>
      <c r="B133" s="29" t="s">
        <v>174</v>
      </c>
      <c r="C133" s="38" t="s">
        <v>183</v>
      </c>
      <c r="D133" s="31">
        <v>0.592</v>
      </c>
      <c r="E133" s="60">
        <v>0</v>
      </c>
      <c r="F133" s="61"/>
      <c r="G133" s="32">
        <f t="shared" si="14"/>
        <v>0.592</v>
      </c>
      <c r="H133" s="32">
        <v>0</v>
      </c>
      <c r="I133" s="33">
        <f>6.3*1.4</f>
        <v>8.819999999999999</v>
      </c>
      <c r="J133" s="33">
        <f t="shared" si="15"/>
        <v>8.227999999999998</v>
      </c>
    </row>
    <row r="134" spans="1:10" ht="18">
      <c r="A134" s="28" t="s">
        <v>3</v>
      </c>
      <c r="B134" s="29" t="s">
        <v>175</v>
      </c>
      <c r="C134" s="38" t="s">
        <v>180</v>
      </c>
      <c r="D134" s="31">
        <v>0.144</v>
      </c>
      <c r="E134" s="60">
        <v>0</v>
      </c>
      <c r="F134" s="61"/>
      <c r="G134" s="32">
        <f t="shared" si="14"/>
        <v>0.144</v>
      </c>
      <c r="H134" s="32">
        <v>0</v>
      </c>
      <c r="I134" s="33">
        <f>1.8*1.4</f>
        <v>2.52</v>
      </c>
      <c r="J134" s="33">
        <f t="shared" si="15"/>
        <v>2.376</v>
      </c>
    </row>
    <row r="135" spans="1:10" ht="18">
      <c r="A135" s="28" t="s">
        <v>4</v>
      </c>
      <c r="B135" s="37" t="s">
        <v>176</v>
      </c>
      <c r="C135" s="38" t="s">
        <v>32</v>
      </c>
      <c r="D135" s="31">
        <v>0.275</v>
      </c>
      <c r="E135" s="60">
        <v>0</v>
      </c>
      <c r="F135" s="61"/>
      <c r="G135" s="32">
        <f t="shared" si="14"/>
        <v>0.275</v>
      </c>
      <c r="H135" s="32">
        <v>0</v>
      </c>
      <c r="I135" s="33">
        <f>1.6*1.4</f>
        <v>2.2399999999999998</v>
      </c>
      <c r="J135" s="33">
        <f t="shared" si="15"/>
        <v>1.9649999999999999</v>
      </c>
    </row>
    <row r="136" spans="1:10" ht="18">
      <c r="A136" s="28" t="s">
        <v>5</v>
      </c>
      <c r="B136" s="37" t="s">
        <v>177</v>
      </c>
      <c r="C136" s="38" t="s">
        <v>34</v>
      </c>
      <c r="D136" s="31">
        <v>0.254</v>
      </c>
      <c r="E136" s="60">
        <v>0</v>
      </c>
      <c r="F136" s="61"/>
      <c r="G136" s="32">
        <f t="shared" si="14"/>
        <v>0.254</v>
      </c>
      <c r="H136" s="32">
        <v>0</v>
      </c>
      <c r="I136" s="33">
        <f>1*1.4</f>
        <v>1.4</v>
      </c>
      <c r="J136" s="33">
        <f t="shared" si="15"/>
        <v>1.146</v>
      </c>
    </row>
    <row r="137" spans="1:10" ht="18">
      <c r="A137" s="28" t="s">
        <v>6</v>
      </c>
      <c r="B137" s="29" t="s">
        <v>178</v>
      </c>
      <c r="C137" s="38" t="s">
        <v>33</v>
      </c>
      <c r="D137" s="31">
        <v>0</v>
      </c>
      <c r="E137" s="60">
        <v>0</v>
      </c>
      <c r="F137" s="61"/>
      <c r="G137" s="32">
        <f t="shared" si="14"/>
        <v>0</v>
      </c>
      <c r="H137" s="32">
        <v>0</v>
      </c>
      <c r="I137" s="33">
        <f>1*1.4</f>
        <v>1.4</v>
      </c>
      <c r="J137" s="33">
        <f t="shared" si="15"/>
        <v>1.4</v>
      </c>
    </row>
    <row r="138" spans="1:10" ht="18">
      <c r="A138" s="28" t="s">
        <v>7</v>
      </c>
      <c r="B138" s="37" t="s">
        <v>179</v>
      </c>
      <c r="C138" s="38" t="s">
        <v>33</v>
      </c>
      <c r="D138" s="31">
        <v>0.381</v>
      </c>
      <c r="E138" s="60">
        <v>0</v>
      </c>
      <c r="F138" s="61"/>
      <c r="G138" s="32">
        <f t="shared" si="14"/>
        <v>0.381</v>
      </c>
      <c r="H138" s="32">
        <v>0</v>
      </c>
      <c r="I138" s="33">
        <f>1*1.4</f>
        <v>1.4</v>
      </c>
      <c r="J138" s="33">
        <f t="shared" si="15"/>
        <v>1.019</v>
      </c>
    </row>
    <row r="139" spans="1:10" ht="18">
      <c r="A139" s="24"/>
      <c r="B139" s="19" t="s">
        <v>17</v>
      </c>
      <c r="C139" s="20">
        <v>63</v>
      </c>
      <c r="D139" s="23">
        <f>SUM(D131:D138)</f>
        <v>3.1109999999999998</v>
      </c>
      <c r="E139" s="66">
        <v>0</v>
      </c>
      <c r="F139" s="67"/>
      <c r="G139" s="23">
        <f>SUM(G131:G138)</f>
        <v>3.1109999999999998</v>
      </c>
      <c r="H139" s="23">
        <f>SUM(H127:H134)</f>
        <v>0</v>
      </c>
      <c r="I139" s="23">
        <f>SUM(I131:I138)</f>
        <v>54.6</v>
      </c>
      <c r="J139" s="23">
        <f>SUM(J131:J138)</f>
        <v>51.48899999999999</v>
      </c>
    </row>
    <row r="140" spans="1:10" ht="18">
      <c r="A140" s="15"/>
      <c r="B140" s="16" t="s">
        <v>44</v>
      </c>
      <c r="C140" s="17"/>
      <c r="D140" s="18"/>
      <c r="E140" s="25"/>
      <c r="F140" s="26"/>
      <c r="G140" s="18"/>
      <c r="H140" s="18"/>
      <c r="I140" s="18"/>
      <c r="J140" s="18"/>
    </row>
    <row r="141" spans="1:10" ht="18">
      <c r="A141" s="2"/>
      <c r="B141" s="16" t="s">
        <v>45</v>
      </c>
      <c r="C141" s="3"/>
      <c r="D141" s="2"/>
      <c r="E141" s="64"/>
      <c r="F141" s="65"/>
      <c r="G141" s="2"/>
      <c r="H141" s="2"/>
      <c r="I141" s="2"/>
      <c r="J141" s="18">
        <v>51.489</v>
      </c>
    </row>
    <row r="142" spans="1:10" ht="18">
      <c r="A142" s="2"/>
      <c r="B142" s="2"/>
      <c r="C142" s="55"/>
      <c r="D142" s="55"/>
      <c r="E142" s="64"/>
      <c r="F142" s="65"/>
      <c r="G142" s="55"/>
      <c r="H142" s="55"/>
      <c r="I142" s="55"/>
      <c r="J142" s="55"/>
    </row>
    <row r="143" spans="1:10" ht="18">
      <c r="A143" s="2"/>
      <c r="B143" s="2"/>
      <c r="C143" s="55"/>
      <c r="D143" s="55"/>
      <c r="E143" s="64"/>
      <c r="F143" s="65"/>
      <c r="G143" s="55"/>
      <c r="H143" s="55"/>
      <c r="I143" s="55"/>
      <c r="J143" s="55"/>
    </row>
    <row r="144" spans="1:10" ht="18">
      <c r="A144" s="2"/>
      <c r="B144" s="2"/>
      <c r="C144" s="55"/>
      <c r="D144" s="55"/>
      <c r="E144" s="64"/>
      <c r="F144" s="65"/>
      <c r="G144" s="55"/>
      <c r="H144" s="55"/>
      <c r="I144" s="55"/>
      <c r="J144" s="55"/>
    </row>
    <row r="145" spans="3:10" ht="18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18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18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18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18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18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18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18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18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18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18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>
      <c r="C178" s="6"/>
      <c r="D178" s="6"/>
      <c r="E178" s="6"/>
      <c r="F178" s="6"/>
      <c r="G178" s="6"/>
      <c r="H178" s="6"/>
      <c r="I178" s="6"/>
      <c r="J178" s="6"/>
    </row>
    <row r="179" spans="3:10" ht="18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18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18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18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18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8">
      <c r="C198" s="6"/>
      <c r="D198" s="6"/>
      <c r="E198" s="6"/>
      <c r="F198" s="6"/>
      <c r="G198" s="6"/>
      <c r="H198" s="6"/>
      <c r="I198" s="6"/>
      <c r="J198" s="6"/>
    </row>
    <row r="199" spans="3:10" ht="18">
      <c r="C199" s="6"/>
      <c r="D199" s="6"/>
      <c r="E199" s="6"/>
      <c r="F199" s="6"/>
      <c r="G199" s="6"/>
      <c r="H199" s="6"/>
      <c r="I199" s="6"/>
      <c r="J199" s="6"/>
    </row>
    <row r="200" spans="3:10" ht="18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18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18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18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18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18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18">
      <c r="C222" s="6"/>
      <c r="D222" s="6"/>
      <c r="E222" s="6"/>
      <c r="F222" s="6"/>
      <c r="G222" s="6"/>
      <c r="H222" s="6"/>
      <c r="I222" s="6"/>
      <c r="J222" s="6"/>
    </row>
    <row r="223" spans="3:10" ht="18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</sheetData>
  <sheetProtection/>
  <mergeCells count="145">
    <mergeCell ref="A129:J129"/>
    <mergeCell ref="E123:F123"/>
    <mergeCell ref="E128:F128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8:F108"/>
    <mergeCell ref="E109:F109"/>
    <mergeCell ref="E110:F110"/>
    <mergeCell ref="E95:F95"/>
    <mergeCell ref="E98:F98"/>
    <mergeCell ref="E111:F111"/>
    <mergeCell ref="E112:F112"/>
    <mergeCell ref="E113:F113"/>
    <mergeCell ref="E114:F114"/>
    <mergeCell ref="H4:H5"/>
    <mergeCell ref="E76:F76"/>
    <mergeCell ref="E77:F77"/>
    <mergeCell ref="E53:F53"/>
    <mergeCell ref="E54:F54"/>
    <mergeCell ref="E73:F73"/>
    <mergeCell ref="E74:F74"/>
    <mergeCell ref="E70:F70"/>
    <mergeCell ref="E71:F71"/>
    <mergeCell ref="E68:F68"/>
    <mergeCell ref="A1:J1"/>
    <mergeCell ref="L58:O58"/>
    <mergeCell ref="A58:J58"/>
    <mergeCell ref="A31:J31"/>
    <mergeCell ref="I4:I5"/>
    <mergeCell ref="J4:J5"/>
    <mergeCell ref="A6:J6"/>
    <mergeCell ref="C3:J3"/>
    <mergeCell ref="E4:F4"/>
    <mergeCell ref="G4:G5"/>
    <mergeCell ref="C4:C5"/>
    <mergeCell ref="B3:B5"/>
    <mergeCell ref="A3:A5"/>
    <mergeCell ref="E27:F27"/>
    <mergeCell ref="D4:D5"/>
    <mergeCell ref="E13:F13"/>
    <mergeCell ref="E11:F11"/>
    <mergeCell ref="E12:F12"/>
    <mergeCell ref="E21:F21"/>
    <mergeCell ref="E20:F20"/>
    <mergeCell ref="E55:F55"/>
    <mergeCell ref="E48:F48"/>
    <mergeCell ref="E49:F49"/>
    <mergeCell ref="E50:F50"/>
    <mergeCell ref="E51:F51"/>
    <mergeCell ref="E52:F52"/>
    <mergeCell ref="E47:F47"/>
    <mergeCell ref="E45:F45"/>
    <mergeCell ref="E19:F19"/>
    <mergeCell ref="A9:J9"/>
    <mergeCell ref="A30:J30"/>
    <mergeCell ref="E22:F22"/>
    <mergeCell ref="E40:F40"/>
    <mergeCell ref="E38:F38"/>
    <mergeCell ref="E46:F46"/>
    <mergeCell ref="E14:F14"/>
    <mergeCell ref="E91:F91"/>
    <mergeCell ref="E92:F92"/>
    <mergeCell ref="E85:F85"/>
    <mergeCell ref="E87:F87"/>
    <mergeCell ref="E90:F90"/>
    <mergeCell ref="E88:F88"/>
    <mergeCell ref="E89:F89"/>
    <mergeCell ref="E86:F86"/>
    <mergeCell ref="A84:J84"/>
    <mergeCell ref="A59:J59"/>
    <mergeCell ref="E57:F57"/>
    <mergeCell ref="E78:F78"/>
    <mergeCell ref="E83:F83"/>
    <mergeCell ref="E80:F80"/>
    <mergeCell ref="E64:F64"/>
    <mergeCell ref="E65:F65"/>
    <mergeCell ref="E69:F69"/>
    <mergeCell ref="E72:F72"/>
    <mergeCell ref="E75:F75"/>
    <mergeCell ref="E62:F62"/>
    <mergeCell ref="E63:F63"/>
    <mergeCell ref="E60:F60"/>
    <mergeCell ref="E61:F61"/>
    <mergeCell ref="E66:F66"/>
    <mergeCell ref="E67:F67"/>
    <mergeCell ref="E36:F36"/>
    <mergeCell ref="E37:F37"/>
    <mergeCell ref="E29:F29"/>
    <mergeCell ref="E32:F32"/>
    <mergeCell ref="E33:F33"/>
    <mergeCell ref="E23:F23"/>
    <mergeCell ref="E8:F8"/>
    <mergeCell ref="A81:J81"/>
    <mergeCell ref="E93:F93"/>
    <mergeCell ref="E35:F35"/>
    <mergeCell ref="E34:F34"/>
    <mergeCell ref="E16:F16"/>
    <mergeCell ref="E17:F17"/>
    <mergeCell ref="E18:F18"/>
    <mergeCell ref="E10:F10"/>
    <mergeCell ref="E15:F15"/>
    <mergeCell ref="E99:F99"/>
    <mergeCell ref="E100:F100"/>
    <mergeCell ref="E24:F24"/>
    <mergeCell ref="E25:F25"/>
    <mergeCell ref="E26:F26"/>
    <mergeCell ref="E39:F39"/>
    <mergeCell ref="E43:F43"/>
    <mergeCell ref="E44:F44"/>
    <mergeCell ref="E41:F41"/>
    <mergeCell ref="E42:F42"/>
    <mergeCell ref="E105:F105"/>
    <mergeCell ref="E106:F106"/>
    <mergeCell ref="E107:F107"/>
    <mergeCell ref="A96:J96"/>
    <mergeCell ref="A97:J97"/>
    <mergeCell ref="E101:F101"/>
    <mergeCell ref="E102:F102"/>
    <mergeCell ref="E103:F103"/>
    <mergeCell ref="E104:F104"/>
    <mergeCell ref="E142:F142"/>
    <mergeCell ref="E143:F143"/>
    <mergeCell ref="E144:F144"/>
    <mergeCell ref="E138:F138"/>
    <mergeCell ref="E139:F139"/>
    <mergeCell ref="E141:F141"/>
    <mergeCell ref="A7:J7"/>
    <mergeCell ref="A82:J82"/>
    <mergeCell ref="E136:F136"/>
    <mergeCell ref="E137:F137"/>
    <mergeCell ref="A130:J130"/>
    <mergeCell ref="E131:F131"/>
    <mergeCell ref="E132:F132"/>
    <mergeCell ref="E133:F133"/>
    <mergeCell ref="E134:F134"/>
    <mergeCell ref="E135:F135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2" manualBreakCount="2">
    <brk id="29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disp2</cp:lastModifiedBy>
  <cp:lastPrinted>2019-09-14T15:12:47Z</cp:lastPrinted>
  <dcterms:created xsi:type="dcterms:W3CDTF">2006-06-29T10:34:16Z</dcterms:created>
  <dcterms:modified xsi:type="dcterms:W3CDTF">2021-01-14T10:04:21Z</dcterms:modified>
  <cp:category/>
  <cp:version/>
  <cp:contentType/>
  <cp:contentStatus/>
</cp:coreProperties>
</file>