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RENNAYA\Desktop\"/>
    </mc:Choice>
  </mc:AlternateContent>
  <xr:revisionPtr revIDLastSave="0" documentId="8_{3216A6BF-E020-4C60-B66A-E0D14F856E0D}" xr6:coauthVersionLast="47" xr6:coauthVersionMax="47" xr10:uidLastSave="{00000000-0000-0000-0000-000000000000}"/>
  <bookViews>
    <workbookView xWindow="-23148" yWindow="-108" windowWidth="23256" windowHeight="12456" xr2:uid="{02FD3DE5-7521-4675-9D63-F3F6C0356606}"/>
  </bookViews>
  <sheets>
    <sheet name="ф.21" sheetId="1" r:id="rId1"/>
  </sheets>
  <externalReferences>
    <externalReference r:id="rId2"/>
    <externalReference r:id="rId3"/>
  </externalReferences>
  <definedNames>
    <definedName name="_xlnm.Print_Titles" localSheetId="0">ф.21!$8:$11</definedName>
    <definedName name="_xlnm.Print_Area" localSheetId="0">ф.21!$A$1:$Z$31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N27" i="1" s="1"/>
  <c r="F27" i="1"/>
  <c r="J26" i="1"/>
  <c r="N26" i="1" s="1"/>
  <c r="I26" i="1"/>
  <c r="J25" i="1"/>
  <c r="N25" i="1" s="1"/>
  <c r="I25" i="1"/>
  <c r="F25" i="1"/>
  <c r="E25" i="1"/>
  <c r="J24" i="1"/>
  <c r="K24" i="1" s="1"/>
  <c r="I24" i="1"/>
  <c r="N23" i="1"/>
  <c r="K23" i="1"/>
  <c r="J23" i="1"/>
  <c r="I23" i="1"/>
  <c r="D23" i="1"/>
  <c r="J22" i="1"/>
  <c r="N22" i="1" s="1"/>
  <c r="I22" i="1"/>
  <c r="F22" i="1"/>
  <c r="E22" i="1"/>
  <c r="J21" i="1"/>
  <c r="K21" i="1" s="1"/>
  <c r="I21" i="1"/>
  <c r="D21" i="1"/>
  <c r="J20" i="1"/>
  <c r="N20" i="1" s="1"/>
  <c r="I20" i="1"/>
  <c r="N19" i="1"/>
  <c r="K19" i="1"/>
  <c r="J19" i="1"/>
  <c r="I19" i="1"/>
  <c r="J18" i="1"/>
  <c r="K18" i="1" s="1"/>
  <c r="I18" i="1"/>
  <c r="E18" i="1"/>
  <c r="M17" i="1"/>
  <c r="J17" i="1"/>
  <c r="N17" i="1" s="1"/>
  <c r="I17" i="1"/>
  <c r="F17" i="1"/>
  <c r="E17" i="1"/>
  <c r="J16" i="1"/>
  <c r="M16" i="1" s="1"/>
  <c r="I16" i="1"/>
  <c r="F16" i="1"/>
  <c r="E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J15" i="1"/>
  <c r="N15" i="1" s="1"/>
  <c r="I15" i="1"/>
  <c r="I12" i="1" s="1"/>
  <c r="F15" i="1"/>
  <c r="E15" i="1"/>
  <c r="A15" i="1"/>
  <c r="N14" i="1"/>
  <c r="J14" i="1"/>
  <c r="I14" i="1"/>
  <c r="K14" i="1" s="1"/>
  <c r="F14" i="1"/>
  <c r="E14" i="1"/>
  <c r="A14" i="1"/>
  <c r="M13" i="1"/>
  <c r="K13" i="1"/>
  <c r="J13" i="1"/>
  <c r="I13" i="1"/>
  <c r="F13" i="1"/>
  <c r="E13" i="1"/>
  <c r="P12" i="1"/>
  <c r="O12" i="1"/>
  <c r="H12" i="1"/>
  <c r="I11" i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B11" i="1"/>
  <c r="C11" i="1" s="1"/>
  <c r="D11" i="1" s="1"/>
  <c r="E11" i="1" s="1"/>
  <c r="F11" i="1" s="1"/>
  <c r="G11" i="1" s="1"/>
  <c r="K22" i="1" l="1"/>
  <c r="K17" i="1"/>
  <c r="M18" i="1"/>
  <c r="M12" i="1" s="1"/>
  <c r="N21" i="1"/>
  <c r="N12" i="1" s="1"/>
  <c r="K25" i="1"/>
  <c r="K16" i="1"/>
  <c r="K20" i="1"/>
  <c r="J12" i="1"/>
  <c r="K15" i="1"/>
  <c r="K12" i="1" s="1"/>
  <c r="N24" i="1"/>
  <c r="K27" i="1"/>
  <c r="K26" i="1"/>
</calcChain>
</file>

<file path=xl/sharedStrings.xml><?xml version="1.0" encoding="utf-8"?>
<sst xmlns="http://schemas.openxmlformats.org/spreadsheetml/2006/main" count="102" uniqueCount="84">
  <si>
    <t>Форма 21</t>
  </si>
  <si>
    <t>Приложения 1</t>
  </si>
  <si>
    <t>Правил формирования тарифов</t>
  </si>
  <si>
    <t>Отчет   об исполнении инвестиционной программы (проекта) за 12 месяцев  2025 года</t>
  </si>
  <si>
    <t xml:space="preserve">АО  "Акмолинская распределительная электросетевая компания", вид деятельности: передача электрической энергии </t>
  </si>
  <si>
    <t>№ п/п</t>
  </si>
  <si>
    <t>Информация о плановых и фактических объемах предоставления регулируемых услуг</t>
  </si>
  <si>
    <t>отчёт о прибылях и убытках, тыс. тенге</t>
  </si>
  <si>
    <t>Сумма инвестиционной программы (проекта), тыс. тенге</t>
  </si>
  <si>
    <t>Информация о фактических условиях и размерах финансирования инвестиционной прогаммы (проекта), тыс. тенге</t>
  </si>
  <si>
    <t>Информация о сопоставлении фактических показателей исполнения инвестиционной программы (проекта) с показателями, утверждёнными в инвестиционной программе (прокте)</t>
  </si>
  <si>
    <t>Разъяснение причин отклонения достигнутых фактических показателей от показателей в утверждённой инвестиционной программе</t>
  </si>
  <si>
    <t>Оценка повышения качества и надёжности предостав ляемых регулируемых услуг</t>
  </si>
  <si>
    <t>наименование регулируемых услуг и обслуживаемая территория</t>
  </si>
  <si>
    <t>наименование мероприятий</t>
  </si>
  <si>
    <t>единица измерения</t>
  </si>
  <si>
    <t>кол-во в натуральных показателях</t>
  </si>
  <si>
    <t>период предоставления услуги в рамках инвестиционной программы (проекта)</t>
  </si>
  <si>
    <t>собственные средства</t>
  </si>
  <si>
    <t>заёмные средства</t>
  </si>
  <si>
    <t>бюджетные средства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</si>
  <si>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</si>
  <si>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Снижение износа (физического) основных фондов (активов), %, по годам реализации в зависимости от утверждённой программы (проекта)</t>
  </si>
  <si>
    <t>Снижение потерь, %, по годам реализации в зависимости от утверждённой программы (проекта)</t>
  </si>
  <si>
    <t>Снижение аварийности по годам реализации в зависимости от утверждённой программы (проекта)</t>
  </si>
  <si>
    <t>план</t>
  </si>
  <si>
    <t>факт</t>
  </si>
  <si>
    <t>откл.</t>
  </si>
  <si>
    <t>причины откл.</t>
  </si>
  <si>
    <t>амортизация</t>
  </si>
  <si>
    <t>прибыль</t>
  </si>
  <si>
    <t>факт прошлого года</t>
  </si>
  <si>
    <t>факт текущего года</t>
  </si>
  <si>
    <t>факт текущего года*</t>
  </si>
  <si>
    <t>Услуги по передаче электрической энергии по сетям
 АО "АРЭК" Акмолинс кой области</t>
  </si>
  <si>
    <t>Всего</t>
  </si>
  <si>
    <t>120,572 млн.кВтч</t>
  </si>
  <si>
    <t>120,097 млн.кВтч</t>
  </si>
  <si>
    <t>ВЛ-63,6%
ПС+КТП-55,1 %</t>
  </si>
  <si>
    <t>ВЛ-55,1%
ПС+КТП-55,2%</t>
  </si>
  <si>
    <t>технологи -ческие нарушения - 2 408</t>
  </si>
  <si>
    <t>технологи -ческие нарушения - 1 896</t>
  </si>
  <si>
    <t>1) Превышение фактического  физического от планового на 0,1% объясняется тем, что: из общего кол-ва ПС, КТП-         3 250 шт.- 2 105 шт. с износом более 50%.</t>
  </si>
  <si>
    <t>"хорошо"</t>
  </si>
  <si>
    <t xml:space="preserve">Техническая  модернизация  ПС-35 кВ и выше </t>
  </si>
  <si>
    <t>шт.</t>
  </si>
  <si>
    <t>За счет экономии по затратам на СМР, проводимым х/с и доп. объема передачи э/э произведена ТМ  ПС 35/10 кВ "Семеновка".</t>
  </si>
  <si>
    <t>Строительство ВЛ 35 кВ и выше</t>
  </si>
  <si>
    <t>км.</t>
  </si>
  <si>
    <t xml:space="preserve">Техническая модернизация сетей 0,4-10 кВ </t>
  </si>
  <si>
    <t>км/КТП/
реклоузер</t>
  </si>
  <si>
    <t>Увеличение затрат по  СМР х/с.</t>
  </si>
  <si>
    <t>Капитальный ремонт энергооборудования и ЛЭП</t>
  </si>
  <si>
    <t>км/шт</t>
  </si>
  <si>
    <t xml:space="preserve">Техническуая  модернизация оборудования и средств системы АСКУЭ </t>
  </si>
  <si>
    <t xml:space="preserve"> шт.</t>
  </si>
  <si>
    <t>Капитальный ремонт зданий и сооружений</t>
  </si>
  <si>
    <t>Экономия затрат по сопровождению проектов.</t>
  </si>
  <si>
    <t xml:space="preserve">Техническая  модернизация, строительство средств связи </t>
  </si>
  <si>
    <t>компл./
работ</t>
  </si>
  <si>
    <t>34/2</t>
  </si>
  <si>
    <t>экономия за счет сопровождения монтажа на объектах</t>
  </si>
  <si>
    <t>Замена  трансформаторов  25-63 кВа</t>
  </si>
  <si>
    <t>Приобретение измерительных приборов</t>
  </si>
  <si>
    <t>20/0</t>
  </si>
  <si>
    <t>29/2</t>
  </si>
  <si>
    <t>Экономия в результате проведения закупочных процедур, доп. объем по передаче э/э.</t>
  </si>
  <si>
    <t>Приобретение вычислительной техники, НМА</t>
  </si>
  <si>
    <t>Приобретение, КР спецтехники, автотранспорта, механизмов и оборудования</t>
  </si>
  <si>
    <t>33/3</t>
  </si>
  <si>
    <t>39/3</t>
  </si>
  <si>
    <t>Выплаты по обязательствам</t>
  </si>
  <si>
    <t>тыс.
 тенге</t>
  </si>
  <si>
    <t>Выплаты по графику</t>
  </si>
  <si>
    <t>Тех.обслед., ПСД объектов 2026 г</t>
  </si>
  <si>
    <t>Экономия в результате проведения закупочных процедур.</t>
  </si>
  <si>
    <t>Прочие ОС</t>
  </si>
  <si>
    <t>шт./комплект</t>
  </si>
  <si>
    <t>1086/9</t>
  </si>
  <si>
    <t>За счет доп. объема передачи э/э.</t>
  </si>
  <si>
    <t>Проектные работы, ЭУР, тех.обслед. объектов Нац.проекта</t>
  </si>
  <si>
    <t xml:space="preserve"> Генеральный   директор                                                              А. Павлов</t>
  </si>
  <si>
    <t>Генеральный   директор                                                              А. Павлов</t>
  </si>
  <si>
    <t>"20" февраля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</si>
</sst>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left"/>
    </xf>
    <xf numFmtId="3" fontId="2" fillId="0" borderId="0" xfId="1" applyNumberFormat="1" applyFont="1"/>
    <xf numFmtId="0" fontId="6" fillId="0" borderId="0" xfId="1" applyFont="1" applyAlignment="1">
      <alignment horizontal="center"/>
    </xf>
    <xf numFmtId="3" fontId="3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/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vertical="top"/>
    </xf>
    <xf numFmtId="3" fontId="7" fillId="0" borderId="1" xfId="2" applyNumberFormat="1" applyFont="1" applyBorder="1" applyAlignment="1">
      <alignment horizontal="center" vertical="top"/>
    </xf>
    <xf numFmtId="3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center" wrapText="1"/>
    </xf>
    <xf numFmtId="3" fontId="5" fillId="0" borderId="1" xfId="1" applyNumberFormat="1" applyFont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/>
    </xf>
    <xf numFmtId="3" fontId="5" fillId="2" borderId="2" xfId="1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3" fontId="5" fillId="0" borderId="4" xfId="1" applyNumberFormat="1" applyFont="1" applyBorder="1" applyAlignment="1">
      <alignment horizontal="center" vertical="center" wrapText="1"/>
    </xf>
    <xf numFmtId="3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 wrapText="1"/>
    </xf>
    <xf numFmtId="0" fontId="9" fillId="0" borderId="0" xfId="1" applyFont="1" applyAlignment="1">
      <alignment horizontal="center"/>
    </xf>
    <xf numFmtId="0" fontId="7" fillId="0" borderId="5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2" fillId="0" borderId="0" xfId="1" applyFont="1" applyAlignment="1">
      <alignment horizontal="left"/>
    </xf>
  </cellXfs>
  <cellStyles count="3">
    <cellStyle name="Обычный" xfId="0" builtinId="0"/>
    <cellStyle name="Обычный 2" xfId="2" xr:uid="{55C0D1FA-D771-4FD2-B448-08485F554A53}"/>
    <cellStyle name="Обычный 2 2" xfId="1" xr:uid="{339B94A9-68A2-425F-BE8E-9480469C5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60;&#1072;&#1082;&#1090;\&#1054;&#1055;&#1059;-2025.xlsx" TargetMode="External"/><Relationship Id="rId1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60;&#1072;&#1082;&#1090;\&#1054;&#1055;&#1059;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60;&#1072;&#1082;&#1090;\&#1040;&#1056;&#1069;&#1050;%20&#1060;&#1072;&#1082;&#1090;%20&#1048;&#1055;%202025%2022.04.2026.xlsx" TargetMode="External"/><Relationship Id="rId1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60;&#1072;&#1082;&#1090;\&#1040;&#1056;&#1069;&#1050;%20&#1060;&#1072;&#1082;&#1090;%20&#1048;&#1055;%202025%2022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орма 2"/>
      <sheetName val="внутренний доход"/>
      <sheetName val="5710"/>
      <sheetName val="7010"/>
      <sheetName val="6010"/>
    </sheetNames>
    <sheetDataSet>
      <sheetData sheetId="0">
        <row r="18">
          <cell r="J18">
            <v>6668438.7660899963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ф.21"/>
      <sheetName val="СВОД "/>
      <sheetName val="(1)ПС"/>
      <sheetName val="(2)Стр-во ВЛ-110"/>
      <sheetName val="(3)0,4-10кВ "/>
      <sheetName val="(4)КР"/>
      <sheetName val="(5)АСКУЭ  "/>
      <sheetName val="(6) ОКС"/>
      <sheetName val="(7)Связь "/>
      <sheetName val="(8)замена трансфор"/>
      <sheetName val="(9)приборы"/>
      <sheetName val="(10)ОиТ"/>
      <sheetName val="(11)Спец техника"/>
      <sheetName val="(12)обязат"/>
      <sheetName val="(13)разр ПСД"/>
      <sheetName val="(14)Прочие ОС"/>
      <sheetName val="(15)Нац.проект"/>
      <sheetName val="Лист2"/>
      <sheetName val="Лист3"/>
    </sheetNames>
    <sheetDataSet>
      <sheetData sheetId="0"/>
      <sheetData sheetId="1">
        <row r="8">
          <cell r="D8">
            <v>14</v>
          </cell>
          <cell r="E8">
            <v>2272714.9351425124</v>
          </cell>
          <cell r="F8">
            <v>15</v>
          </cell>
          <cell r="G8">
            <v>2290294.9797399994</v>
          </cell>
        </row>
        <row r="9">
          <cell r="D9">
            <v>53.893999999999998</v>
          </cell>
          <cell r="E9">
            <v>949089.72400000005</v>
          </cell>
          <cell r="F9">
            <v>53.893999999999998</v>
          </cell>
          <cell r="G9">
            <v>949662.04201000009</v>
          </cell>
        </row>
        <row r="10">
          <cell r="D10" t="str">
            <v>90,157/52/1</v>
          </cell>
          <cell r="E10">
            <v>1279409.7997846983</v>
          </cell>
          <cell r="F10" t="str">
            <v>96,630/52/1</v>
          </cell>
          <cell r="G10">
            <v>1285217.9385999998</v>
          </cell>
        </row>
        <row r="11">
          <cell r="D11" t="str">
            <v>2441,04/647</v>
          </cell>
          <cell r="E11">
            <v>755709.0681310267</v>
          </cell>
          <cell r="F11" t="str">
            <v>2441,04/647</v>
          </cell>
          <cell r="G11">
            <v>778370.55359999987</v>
          </cell>
        </row>
        <row r="12">
          <cell r="D12">
            <v>981</v>
          </cell>
          <cell r="E12">
            <v>84419.673999999999</v>
          </cell>
          <cell r="F12">
            <v>981</v>
          </cell>
          <cell r="G12">
            <v>87005.926000000007</v>
          </cell>
        </row>
        <row r="13">
          <cell r="D13">
            <v>7</v>
          </cell>
          <cell r="E13">
            <v>463595.14800000004</v>
          </cell>
          <cell r="G13">
            <v>462231.27500000002</v>
          </cell>
        </row>
        <row r="14">
          <cell r="E14">
            <v>108926.79999999999</v>
          </cell>
          <cell r="G14">
            <v>107668.9</v>
          </cell>
        </row>
        <row r="15">
          <cell r="E15">
            <v>7412.0450000000001</v>
          </cell>
          <cell r="G15">
            <v>7397.80728</v>
          </cell>
        </row>
        <row r="16">
          <cell r="C16" t="str">
            <v>шт/комплект</v>
          </cell>
          <cell r="E16">
            <v>22381.894507008001</v>
          </cell>
          <cell r="G16">
            <v>31174.988000000001</v>
          </cell>
        </row>
        <row r="17">
          <cell r="D17">
            <v>198</v>
          </cell>
          <cell r="E17">
            <v>37143.822</v>
          </cell>
          <cell r="F17">
            <v>215</v>
          </cell>
          <cell r="G17">
            <v>109777.946</v>
          </cell>
        </row>
        <row r="18">
          <cell r="C18" t="str">
            <v>шт/работа</v>
          </cell>
          <cell r="E18">
            <v>1250879.5289285714</v>
          </cell>
          <cell r="G18">
            <v>1313901.264</v>
          </cell>
        </row>
        <row r="19">
          <cell r="E19">
            <v>1249619.3</v>
          </cell>
          <cell r="G19">
            <v>1249619.3</v>
          </cell>
        </row>
        <row r="20">
          <cell r="D20">
            <v>20</v>
          </cell>
          <cell r="E20">
            <v>196112.505</v>
          </cell>
          <cell r="F20">
            <v>20</v>
          </cell>
          <cell r="G20">
            <v>182064.93999999997</v>
          </cell>
        </row>
        <row r="21">
          <cell r="E21">
            <v>22751.648000000001</v>
          </cell>
          <cell r="G21">
            <v>102304.66800000001</v>
          </cell>
        </row>
        <row r="22">
          <cell r="F22">
            <v>28</v>
          </cell>
          <cell r="G22">
            <v>224881.30600000001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1F193-0248-4514-B1FB-1631F89B7616}">
  <dimension ref="A1:AZ32"/>
  <sheetViews>
    <sheetView tabSelected="1" topLeftCell="A7" zoomScale="80" zoomScaleNormal="80" zoomScaleSheetLayoutView="70" workbookViewId="0">
      <selection activeCell="N12" sqref="N12"/>
    </sheetView>
  </sheetViews>
  <sheetFormatPr defaultColWidth="9.1796875" defaultRowHeight="14.5" x14ac:dyDescent="0.35"/>
  <cols>
    <col min="1" max="1" width="3.1796875" style="1" customWidth="1"/>
    <col min="2" max="2" width="8" style="1" customWidth="1"/>
    <col min="3" max="3" width="12.1796875" style="1" customWidth="1"/>
    <col min="4" max="4" width="7.7265625" style="1" customWidth="1"/>
    <col min="5" max="6" width="7" style="1" customWidth="1"/>
    <col min="7" max="7" width="8.453125" style="1" customWidth="1"/>
    <col min="8" max="8" width="8.54296875" style="1" customWidth="1"/>
    <col min="9" max="9" width="8.1796875" style="1" customWidth="1"/>
    <col min="10" max="10" width="8.7265625" style="1" customWidth="1"/>
    <col min="11" max="11" width="10.81640625" style="1" customWidth="1"/>
    <col min="12" max="12" width="18.453125" style="2" customWidth="1"/>
    <col min="13" max="13" width="10.81640625" style="1" customWidth="1"/>
    <col min="14" max="14" width="8.1796875" style="1" customWidth="1"/>
    <col min="15" max="15" width="9.1796875" style="1" customWidth="1"/>
    <col min="16" max="16" width="8.7265625" style="1" customWidth="1"/>
    <col min="17" max="17" width="7.453125" style="1" customWidth="1"/>
    <col min="18" max="19" width="7.54296875" style="1" customWidth="1"/>
    <col min="20" max="20" width="7" style="1" customWidth="1"/>
    <col min="21" max="21" width="7.453125" style="1" customWidth="1"/>
    <col min="22" max="22" width="6.81640625" style="1" customWidth="1"/>
    <col min="23" max="23" width="8.54296875" style="1" customWidth="1"/>
    <col min="24" max="24" width="8.81640625" style="1" customWidth="1"/>
    <col min="25" max="25" width="16.54296875" style="1" customWidth="1"/>
    <col min="26" max="26" width="11" style="1" customWidth="1"/>
    <col min="27" max="16384" width="9.1796875" style="1"/>
  </cols>
  <sheetData>
    <row r="1" spans="1:28" x14ac:dyDescent="0.35">
      <c r="U1" s="3"/>
      <c r="V1" s="3"/>
      <c r="W1" s="3"/>
      <c r="X1" s="3"/>
      <c r="Y1" s="3" t="s">
        <v>0</v>
      </c>
      <c r="Z1" s="3"/>
      <c r="AA1" s="3"/>
      <c r="AB1" s="3"/>
    </row>
    <row r="2" spans="1:28" x14ac:dyDescent="0.35">
      <c r="N2" s="4"/>
      <c r="U2" s="3"/>
      <c r="V2" s="3"/>
      <c r="W2" s="3"/>
      <c r="X2" s="3"/>
      <c r="Y2" s="3" t="s">
        <v>1</v>
      </c>
      <c r="Z2" s="3"/>
      <c r="AA2" s="3"/>
      <c r="AB2" s="3"/>
    </row>
    <row r="3" spans="1:28" x14ac:dyDescent="0.35">
      <c r="J3" s="4"/>
      <c r="M3" s="4"/>
      <c r="N3" s="4"/>
      <c r="U3" s="3"/>
      <c r="V3" s="3"/>
      <c r="W3" s="3"/>
      <c r="X3" s="3"/>
      <c r="Y3" s="3" t="s">
        <v>2</v>
      </c>
      <c r="Z3" s="3"/>
      <c r="AA3" s="3"/>
      <c r="AB3" s="3"/>
    </row>
    <row r="4" spans="1:28" x14ac:dyDescent="0.35">
      <c r="M4" s="4"/>
      <c r="N4" s="4"/>
      <c r="O4" s="4"/>
      <c r="U4" s="3"/>
      <c r="V4" s="3"/>
      <c r="W4" s="3"/>
      <c r="X4" s="3"/>
      <c r="Y4" s="3"/>
      <c r="Z4" s="3"/>
      <c r="AA4" s="3"/>
      <c r="AB4" s="3"/>
    </row>
    <row r="5" spans="1:28" ht="15.5" x14ac:dyDescent="0.3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8" ht="15.5" x14ac:dyDescent="0.3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8" x14ac:dyDescent="0.35">
      <c r="J7" s="4"/>
      <c r="K7" s="4"/>
      <c r="L7" s="6"/>
      <c r="M7" s="7"/>
      <c r="N7" s="7"/>
      <c r="O7" s="7"/>
      <c r="U7" s="8"/>
      <c r="V7" s="8"/>
      <c r="W7" s="8"/>
      <c r="X7" s="8"/>
    </row>
    <row r="8" spans="1:28" ht="30.65" customHeight="1" x14ac:dyDescent="0.35">
      <c r="A8" s="9" t="s">
        <v>5</v>
      </c>
      <c r="B8" s="9" t="s">
        <v>6</v>
      </c>
      <c r="C8" s="9"/>
      <c r="D8" s="9"/>
      <c r="E8" s="9"/>
      <c r="F8" s="9"/>
      <c r="G8" s="9"/>
      <c r="H8" s="9" t="s">
        <v>7</v>
      </c>
      <c r="I8" s="9" t="s">
        <v>8</v>
      </c>
      <c r="J8" s="9"/>
      <c r="K8" s="9"/>
      <c r="L8" s="9"/>
      <c r="M8" s="9" t="s">
        <v>9</v>
      </c>
      <c r="N8" s="9"/>
      <c r="O8" s="9"/>
      <c r="P8" s="9"/>
      <c r="Q8" s="9" t="s">
        <v>10</v>
      </c>
      <c r="R8" s="9"/>
      <c r="S8" s="9"/>
      <c r="T8" s="9"/>
      <c r="U8" s="9"/>
      <c r="V8" s="9"/>
      <c r="W8" s="9"/>
      <c r="X8" s="9"/>
      <c r="Y8" s="9" t="s">
        <v>11</v>
      </c>
      <c r="Z8" s="9" t="s">
        <v>12</v>
      </c>
    </row>
    <row r="9" spans="1:28" ht="103" customHeight="1" x14ac:dyDescent="0.35">
      <c r="A9" s="9"/>
      <c r="B9" s="9" t="s">
        <v>13</v>
      </c>
      <c r="C9" s="9" t="s">
        <v>14</v>
      </c>
      <c r="D9" s="9" t="s">
        <v>15</v>
      </c>
      <c r="E9" s="9" t="s">
        <v>16</v>
      </c>
      <c r="F9" s="9"/>
      <c r="G9" s="9" t="s">
        <v>17</v>
      </c>
      <c r="H9" s="9"/>
      <c r="I9" s="9"/>
      <c r="J9" s="9"/>
      <c r="K9" s="9"/>
      <c r="L9" s="9"/>
      <c r="M9" s="9" t="s">
        <v>18</v>
      </c>
      <c r="N9" s="9"/>
      <c r="O9" s="9" t="s">
        <v>19</v>
      </c>
      <c r="P9" s="9" t="s">
        <v>20</v>
      </c>
      <c r="Q9" s="9" t="s">
        <v>21</v>
      </c>
      <c r="R9" s="9"/>
      <c r="S9" s="9" t="s">
        <v>22</v>
      </c>
      <c r="T9" s="9"/>
      <c r="U9" s="9" t="s">
        <v>23</v>
      </c>
      <c r="V9" s="9"/>
      <c r="W9" s="9" t="s">
        <v>24</v>
      </c>
      <c r="X9" s="9"/>
      <c r="Y9" s="9"/>
      <c r="Z9" s="9"/>
    </row>
    <row r="10" spans="1:28" ht="48" customHeight="1" x14ac:dyDescent="0.35">
      <c r="A10" s="9"/>
      <c r="B10" s="9"/>
      <c r="C10" s="9"/>
      <c r="D10" s="9"/>
      <c r="E10" s="10" t="s">
        <v>25</v>
      </c>
      <c r="F10" s="10" t="s">
        <v>26</v>
      </c>
      <c r="G10" s="9"/>
      <c r="H10" s="9"/>
      <c r="I10" s="10" t="s">
        <v>25</v>
      </c>
      <c r="J10" s="10" t="s">
        <v>26</v>
      </c>
      <c r="K10" s="10" t="s">
        <v>27</v>
      </c>
      <c r="L10" s="11" t="s">
        <v>28</v>
      </c>
      <c r="M10" s="11" t="s">
        <v>29</v>
      </c>
      <c r="N10" s="11" t="s">
        <v>30</v>
      </c>
      <c r="O10" s="9"/>
      <c r="P10" s="9"/>
      <c r="Q10" s="11" t="s">
        <v>31</v>
      </c>
      <c r="R10" s="11" t="s">
        <v>32</v>
      </c>
      <c r="S10" s="11" t="s">
        <v>25</v>
      </c>
      <c r="T10" s="11" t="s">
        <v>33</v>
      </c>
      <c r="U10" s="11" t="s">
        <v>31</v>
      </c>
      <c r="V10" s="11" t="s">
        <v>32</v>
      </c>
      <c r="W10" s="11" t="s">
        <v>31</v>
      </c>
      <c r="X10" s="11" t="s">
        <v>32</v>
      </c>
      <c r="Y10" s="9"/>
      <c r="Z10" s="9"/>
    </row>
    <row r="11" spans="1:28" ht="14.15" customHeight="1" x14ac:dyDescent="0.35">
      <c r="A11" s="12">
        <v>1</v>
      </c>
      <c r="B11" s="12">
        <f t="shared" ref="B11:G11" si="0">A11+1</f>
        <v>2</v>
      </c>
      <c r="C11" s="12">
        <f t="shared" si="0"/>
        <v>3</v>
      </c>
      <c r="D11" s="12">
        <f t="shared" si="0"/>
        <v>4</v>
      </c>
      <c r="E11" s="12">
        <f t="shared" si="0"/>
        <v>5</v>
      </c>
      <c r="F11" s="12">
        <f t="shared" si="0"/>
        <v>6</v>
      </c>
      <c r="G11" s="12">
        <f t="shared" si="0"/>
        <v>7</v>
      </c>
      <c r="H11" s="12">
        <v>8</v>
      </c>
      <c r="I11" s="12">
        <f t="shared" ref="I11:X11" si="1">H11+1</f>
        <v>9</v>
      </c>
      <c r="J11" s="12">
        <f t="shared" si="1"/>
        <v>10</v>
      </c>
      <c r="K11" s="12">
        <f t="shared" si="1"/>
        <v>11</v>
      </c>
      <c r="L11" s="13">
        <f t="shared" si="1"/>
        <v>12</v>
      </c>
      <c r="M11" s="12">
        <f t="shared" si="1"/>
        <v>13</v>
      </c>
      <c r="N11" s="12">
        <f t="shared" si="1"/>
        <v>14</v>
      </c>
      <c r="O11" s="12">
        <f t="shared" si="1"/>
        <v>15</v>
      </c>
      <c r="P11" s="12">
        <f t="shared" si="1"/>
        <v>16</v>
      </c>
      <c r="Q11" s="12">
        <f t="shared" si="1"/>
        <v>17</v>
      </c>
      <c r="R11" s="12">
        <f t="shared" si="1"/>
        <v>18</v>
      </c>
      <c r="S11" s="12">
        <f t="shared" si="1"/>
        <v>19</v>
      </c>
      <c r="T11" s="12">
        <f t="shared" si="1"/>
        <v>20</v>
      </c>
      <c r="U11" s="12">
        <f t="shared" si="1"/>
        <v>21</v>
      </c>
      <c r="V11" s="12">
        <f t="shared" si="1"/>
        <v>22</v>
      </c>
      <c r="W11" s="12">
        <f t="shared" si="1"/>
        <v>23</v>
      </c>
      <c r="X11" s="12">
        <f t="shared" si="1"/>
        <v>24</v>
      </c>
      <c r="Y11" s="12">
        <v>25</v>
      </c>
      <c r="Z11" s="12">
        <v>26</v>
      </c>
    </row>
    <row r="12" spans="1:28" ht="16.5" customHeight="1" x14ac:dyDescent="0.35">
      <c r="A12" s="14"/>
      <c r="B12" s="15" t="s">
        <v>34</v>
      </c>
      <c r="C12" s="16" t="s">
        <v>35</v>
      </c>
      <c r="D12" s="14"/>
      <c r="E12" s="14"/>
      <c r="F12" s="14"/>
      <c r="G12" s="15">
        <v>2025</v>
      </c>
      <c r="H12" s="17">
        <f>'[1]Форма 2'!$J$18</f>
        <v>6668438.7660899963</v>
      </c>
      <c r="I12" s="18">
        <f>SUM(I13:I27)</f>
        <v>8700165.8924938161</v>
      </c>
      <c r="J12" s="18">
        <f>SUM(J13:J27)</f>
        <v>9181573.8342300002</v>
      </c>
      <c r="K12" s="18">
        <f>SUM(K13:K27)</f>
        <v>481407.9417361822</v>
      </c>
      <c r="L12" s="19"/>
      <c r="M12" s="18">
        <f>SUM(M13:M27)</f>
        <v>3605048.0083399992</v>
      </c>
      <c r="N12" s="18">
        <f>SUM(N13:N27)</f>
        <v>5576525.825889999</v>
      </c>
      <c r="O12" s="18">
        <f>SUM(O13:O19)</f>
        <v>0</v>
      </c>
      <c r="P12" s="18">
        <f>SUM(P13:P19)</f>
        <v>0</v>
      </c>
      <c r="Q12" s="20" t="s">
        <v>36</v>
      </c>
      <c r="R12" s="21" t="s">
        <v>37</v>
      </c>
      <c r="S12" s="21" t="s">
        <v>38</v>
      </c>
      <c r="T12" s="21" t="s">
        <v>39</v>
      </c>
      <c r="U12" s="20">
        <v>4.0199999999999996</v>
      </c>
      <c r="V12" s="20">
        <v>3.98</v>
      </c>
      <c r="W12" s="20" t="s">
        <v>40</v>
      </c>
      <c r="X12" s="21" t="s">
        <v>41</v>
      </c>
      <c r="Y12" s="21" t="s">
        <v>42</v>
      </c>
      <c r="Z12" s="21" t="s">
        <v>43</v>
      </c>
    </row>
    <row r="13" spans="1:28" ht="71.150000000000006" customHeight="1" x14ac:dyDescent="0.35">
      <c r="A13" s="10">
        <v>1</v>
      </c>
      <c r="B13" s="15"/>
      <c r="C13" s="22" t="s">
        <v>44</v>
      </c>
      <c r="D13" s="23" t="s">
        <v>45</v>
      </c>
      <c r="E13" s="23">
        <f>'[2]СВОД '!D8</f>
        <v>14</v>
      </c>
      <c r="F13" s="23">
        <f>'[2]СВОД '!F8</f>
        <v>15</v>
      </c>
      <c r="G13" s="15"/>
      <c r="H13" s="17"/>
      <c r="I13" s="23">
        <f>'[2]СВОД '!E8</f>
        <v>2272714.9351425124</v>
      </c>
      <c r="J13" s="24">
        <f>'[2]СВОД '!G8</f>
        <v>2290294.9797399994</v>
      </c>
      <c r="K13" s="23">
        <f t="shared" ref="K13:K27" si="2">J13-I13</f>
        <v>17580.044597486965</v>
      </c>
      <c r="L13" s="11" t="s">
        <v>46</v>
      </c>
      <c r="M13" s="23">
        <f>J13</f>
        <v>2290294.9797399994</v>
      </c>
      <c r="N13" s="23">
        <v>0</v>
      </c>
      <c r="O13" s="23">
        <v>0</v>
      </c>
      <c r="P13" s="23">
        <v>0</v>
      </c>
      <c r="Q13" s="25"/>
      <c r="R13" s="21"/>
      <c r="S13" s="21"/>
      <c r="T13" s="21"/>
      <c r="U13" s="25"/>
      <c r="V13" s="25"/>
      <c r="W13" s="25"/>
      <c r="X13" s="21"/>
      <c r="Y13" s="21"/>
      <c r="Z13" s="21"/>
    </row>
    <row r="14" spans="1:28" ht="45.65" customHeight="1" x14ac:dyDescent="0.35">
      <c r="A14" s="10">
        <f t="shared" ref="A14:A27" si="3">A13+1</f>
        <v>2</v>
      </c>
      <c r="B14" s="15"/>
      <c r="C14" s="22" t="s">
        <v>47</v>
      </c>
      <c r="D14" s="11" t="s">
        <v>48</v>
      </c>
      <c r="E14" s="26">
        <f>'[2]СВОД '!D9</f>
        <v>53.893999999999998</v>
      </c>
      <c r="F14" s="26">
        <f>'[2]СВОД '!F9</f>
        <v>53.893999999999998</v>
      </c>
      <c r="G14" s="15"/>
      <c r="H14" s="17"/>
      <c r="I14" s="23">
        <f>'[2]СВОД '!E9</f>
        <v>949089.72400000005</v>
      </c>
      <c r="J14" s="24">
        <f>'[2]СВОД '!G9</f>
        <v>949662.04201000009</v>
      </c>
      <c r="K14" s="23">
        <f t="shared" si="2"/>
        <v>572.31801000004634</v>
      </c>
      <c r="L14" s="11"/>
      <c r="M14" s="23">
        <v>0</v>
      </c>
      <c r="N14" s="23">
        <f>J14</f>
        <v>949662.04201000009</v>
      </c>
      <c r="O14" s="23">
        <v>0</v>
      </c>
      <c r="P14" s="23">
        <v>0</v>
      </c>
      <c r="Q14" s="25"/>
      <c r="R14" s="21"/>
      <c r="S14" s="21"/>
      <c r="T14" s="21"/>
      <c r="U14" s="25"/>
      <c r="V14" s="25"/>
      <c r="W14" s="25"/>
      <c r="X14" s="21"/>
      <c r="Y14" s="21"/>
      <c r="Z14" s="21"/>
    </row>
    <row r="15" spans="1:28" ht="50.5" customHeight="1" x14ac:dyDescent="0.35">
      <c r="A15" s="10">
        <f t="shared" si="3"/>
        <v>3</v>
      </c>
      <c r="B15" s="15"/>
      <c r="C15" s="22" t="s">
        <v>49</v>
      </c>
      <c r="D15" s="27" t="s">
        <v>50</v>
      </c>
      <c r="E15" s="27" t="str">
        <f>'[2]СВОД '!D10</f>
        <v>90,157/52/1</v>
      </c>
      <c r="F15" s="27" t="str">
        <f>'[2]СВОД '!F10</f>
        <v>96,630/52/1</v>
      </c>
      <c r="G15" s="15"/>
      <c r="H15" s="17"/>
      <c r="I15" s="23">
        <f>'[2]СВОД '!E10</f>
        <v>1279409.7997846983</v>
      </c>
      <c r="J15" s="24">
        <f>'[2]СВОД '!G10</f>
        <v>1285217.9385999998</v>
      </c>
      <c r="K15" s="23">
        <f t="shared" si="2"/>
        <v>5808.1388153014705</v>
      </c>
      <c r="L15" s="11" t="s">
        <v>51</v>
      </c>
      <c r="M15" s="23">
        <v>0</v>
      </c>
      <c r="N15" s="23">
        <f>J15</f>
        <v>1285217.9385999998</v>
      </c>
      <c r="O15" s="23">
        <v>0</v>
      </c>
      <c r="P15" s="23">
        <v>0</v>
      </c>
      <c r="Q15" s="25"/>
      <c r="R15" s="21"/>
      <c r="S15" s="21"/>
      <c r="T15" s="21"/>
      <c r="U15" s="25"/>
      <c r="V15" s="25"/>
      <c r="W15" s="25"/>
      <c r="X15" s="21"/>
      <c r="Y15" s="21"/>
      <c r="Z15" s="21"/>
    </row>
    <row r="16" spans="1:28" ht="46.5" customHeight="1" x14ac:dyDescent="0.35">
      <c r="A16" s="10">
        <f t="shared" si="3"/>
        <v>4</v>
      </c>
      <c r="B16" s="15"/>
      <c r="C16" s="22" t="s">
        <v>52</v>
      </c>
      <c r="D16" s="23" t="s">
        <v>53</v>
      </c>
      <c r="E16" s="27" t="str">
        <f>'[2]СВОД '!D11</f>
        <v>2441,04/647</v>
      </c>
      <c r="F16" s="27" t="str">
        <f>'[2]СВОД '!F11</f>
        <v>2441,04/647</v>
      </c>
      <c r="G16" s="15"/>
      <c r="H16" s="17"/>
      <c r="I16" s="23">
        <f>'[2]СВОД '!E11</f>
        <v>755709.0681310267</v>
      </c>
      <c r="J16" s="24">
        <f>'[2]СВОД '!G11</f>
        <v>778370.55359999987</v>
      </c>
      <c r="K16" s="23">
        <f t="shared" si="2"/>
        <v>22661.485468973173</v>
      </c>
      <c r="L16" s="11" t="s">
        <v>51</v>
      </c>
      <c r="M16" s="23">
        <f>J16</f>
        <v>778370.55359999987</v>
      </c>
      <c r="N16" s="23">
        <v>0</v>
      </c>
      <c r="O16" s="23">
        <v>0</v>
      </c>
      <c r="P16" s="23">
        <v>0</v>
      </c>
      <c r="Q16" s="25"/>
      <c r="R16" s="21"/>
      <c r="S16" s="21"/>
      <c r="T16" s="21"/>
      <c r="U16" s="25"/>
      <c r="V16" s="25"/>
      <c r="W16" s="25"/>
      <c r="X16" s="21"/>
      <c r="Y16" s="21"/>
      <c r="Z16" s="21"/>
    </row>
    <row r="17" spans="1:52" ht="59.5" customHeight="1" x14ac:dyDescent="0.35">
      <c r="A17" s="10">
        <f t="shared" si="3"/>
        <v>5</v>
      </c>
      <c r="B17" s="15"/>
      <c r="C17" s="22" t="s">
        <v>54</v>
      </c>
      <c r="D17" s="27" t="s">
        <v>55</v>
      </c>
      <c r="E17" s="28">
        <f>'[2]СВОД '!D12</f>
        <v>981</v>
      </c>
      <c r="F17" s="23">
        <f>'[2]СВОД '!F12</f>
        <v>981</v>
      </c>
      <c r="G17" s="15"/>
      <c r="H17" s="17"/>
      <c r="I17" s="23">
        <f>'[2]СВОД '!E12</f>
        <v>84419.673999999999</v>
      </c>
      <c r="J17" s="24">
        <f>'[2]СВОД '!G12</f>
        <v>87005.926000000007</v>
      </c>
      <c r="K17" s="23">
        <f t="shared" si="2"/>
        <v>2586.2520000000077</v>
      </c>
      <c r="L17" s="11" t="s">
        <v>51</v>
      </c>
      <c r="M17" s="23">
        <f>85075.7-10924.5</f>
        <v>74151.199999999997</v>
      </c>
      <c r="N17" s="23">
        <f>J17-M17</f>
        <v>12854.72600000001</v>
      </c>
      <c r="O17" s="23">
        <v>0</v>
      </c>
      <c r="P17" s="23">
        <v>0</v>
      </c>
      <c r="Q17" s="25"/>
      <c r="R17" s="21"/>
      <c r="S17" s="21"/>
      <c r="T17" s="21"/>
      <c r="U17" s="25"/>
      <c r="V17" s="25"/>
      <c r="W17" s="25"/>
      <c r="X17" s="21"/>
      <c r="Y17" s="21"/>
      <c r="Z17" s="21"/>
    </row>
    <row r="18" spans="1:52" ht="48.65" customHeight="1" x14ac:dyDescent="0.35">
      <c r="A18" s="10">
        <f t="shared" si="3"/>
        <v>6</v>
      </c>
      <c r="B18" s="15"/>
      <c r="C18" s="29" t="s">
        <v>56</v>
      </c>
      <c r="D18" s="30" t="s">
        <v>45</v>
      </c>
      <c r="E18" s="31">
        <f>'[2]СВОД '!D13</f>
        <v>7</v>
      </c>
      <c r="F18" s="31">
        <v>7</v>
      </c>
      <c r="G18" s="15"/>
      <c r="H18" s="17"/>
      <c r="I18" s="32">
        <f>'[2]СВОД '!E13</f>
        <v>463595.14800000004</v>
      </c>
      <c r="J18" s="33">
        <f>'[2]СВОД '!G13</f>
        <v>462231.27500000002</v>
      </c>
      <c r="K18" s="32">
        <f t="shared" si="2"/>
        <v>-1363.8730000000214</v>
      </c>
      <c r="L18" s="30" t="s">
        <v>57</v>
      </c>
      <c r="M18" s="32">
        <f>J18</f>
        <v>462231.27500000002</v>
      </c>
      <c r="N18" s="32">
        <v>0</v>
      </c>
      <c r="O18" s="32">
        <v>0</v>
      </c>
      <c r="P18" s="32">
        <v>0</v>
      </c>
      <c r="Q18" s="25"/>
      <c r="R18" s="21"/>
      <c r="S18" s="21"/>
      <c r="T18" s="21"/>
      <c r="U18" s="25"/>
      <c r="V18" s="25"/>
      <c r="W18" s="25"/>
      <c r="X18" s="21"/>
      <c r="Y18" s="21"/>
      <c r="Z18" s="21"/>
    </row>
    <row r="19" spans="1:52" ht="60" customHeight="1" x14ac:dyDescent="0.35">
      <c r="A19" s="10">
        <f t="shared" si="3"/>
        <v>7</v>
      </c>
      <c r="B19" s="15"/>
      <c r="C19" s="22" t="s">
        <v>58</v>
      </c>
      <c r="D19" s="11" t="s">
        <v>59</v>
      </c>
      <c r="E19" s="34" t="s">
        <v>60</v>
      </c>
      <c r="F19" s="34" t="s">
        <v>60</v>
      </c>
      <c r="G19" s="15"/>
      <c r="H19" s="17"/>
      <c r="I19" s="23">
        <f>'[2]СВОД '!E14</f>
        <v>108926.79999999999</v>
      </c>
      <c r="J19" s="24">
        <f>'[2]СВОД '!G14</f>
        <v>107668.9</v>
      </c>
      <c r="K19" s="23">
        <f t="shared" si="2"/>
        <v>-1257.8999999999942</v>
      </c>
      <c r="L19" s="11" t="s">
        <v>61</v>
      </c>
      <c r="M19" s="23">
        <v>0</v>
      </c>
      <c r="N19" s="23">
        <f t="shared" ref="N19:N27" si="4">J19</f>
        <v>107668.9</v>
      </c>
      <c r="O19" s="23">
        <v>0</v>
      </c>
      <c r="P19" s="23">
        <v>0</v>
      </c>
      <c r="Q19" s="25"/>
      <c r="R19" s="21"/>
      <c r="S19" s="21"/>
      <c r="T19" s="21"/>
      <c r="U19" s="25"/>
      <c r="V19" s="25"/>
      <c r="W19" s="25"/>
      <c r="X19" s="21"/>
      <c r="Y19" s="21"/>
      <c r="Z19" s="21"/>
    </row>
    <row r="20" spans="1:52" ht="52.5" customHeight="1" x14ac:dyDescent="0.35">
      <c r="A20" s="10">
        <f t="shared" si="3"/>
        <v>8</v>
      </c>
      <c r="B20" s="15"/>
      <c r="C20" s="22" t="s">
        <v>62</v>
      </c>
      <c r="D20" s="23" t="s">
        <v>45</v>
      </c>
      <c r="E20" s="23">
        <v>6</v>
      </c>
      <c r="F20" s="23">
        <v>6</v>
      </c>
      <c r="G20" s="15"/>
      <c r="H20" s="17"/>
      <c r="I20" s="23">
        <f>'[2]СВОД '!E15</f>
        <v>7412.0450000000001</v>
      </c>
      <c r="J20" s="24">
        <f>'[2]СВОД '!G15</f>
        <v>7397.80728</v>
      </c>
      <c r="K20" s="23">
        <f t="shared" si="2"/>
        <v>-14.237720000000081</v>
      </c>
      <c r="L20" s="11"/>
      <c r="M20" s="23">
        <v>0</v>
      </c>
      <c r="N20" s="23">
        <f t="shared" si="4"/>
        <v>7397.80728</v>
      </c>
      <c r="O20" s="23">
        <v>0</v>
      </c>
      <c r="P20" s="23">
        <v>0</v>
      </c>
      <c r="Q20" s="25"/>
      <c r="R20" s="21"/>
      <c r="S20" s="21"/>
      <c r="T20" s="21"/>
      <c r="U20" s="25"/>
      <c r="V20" s="25"/>
      <c r="W20" s="25"/>
      <c r="X20" s="21"/>
      <c r="Y20" s="21"/>
      <c r="Z20" s="21"/>
    </row>
    <row r="21" spans="1:52" ht="48" customHeight="1" x14ac:dyDescent="0.35">
      <c r="A21" s="10">
        <f t="shared" si="3"/>
        <v>9</v>
      </c>
      <c r="B21" s="15"/>
      <c r="C21" s="22" t="s">
        <v>63</v>
      </c>
      <c r="D21" s="23" t="str">
        <f>'[2]СВОД '!C16</f>
        <v>шт/комплект</v>
      </c>
      <c r="E21" s="23" t="s">
        <v>64</v>
      </c>
      <c r="F21" s="34" t="s">
        <v>65</v>
      </c>
      <c r="G21" s="15"/>
      <c r="H21" s="17"/>
      <c r="I21" s="23">
        <f>'[2]СВОД '!E16</f>
        <v>22381.894507008001</v>
      </c>
      <c r="J21" s="24">
        <f>'[2]СВОД '!G16</f>
        <v>31174.988000000001</v>
      </c>
      <c r="K21" s="23">
        <f t="shared" si="2"/>
        <v>8793.0934929920004</v>
      </c>
      <c r="L21" s="11" t="s">
        <v>66</v>
      </c>
      <c r="M21" s="23">
        <v>0</v>
      </c>
      <c r="N21" s="23">
        <f t="shared" si="4"/>
        <v>31174.988000000001</v>
      </c>
      <c r="O21" s="23">
        <v>0</v>
      </c>
      <c r="P21" s="23">
        <v>0</v>
      </c>
      <c r="Q21" s="25"/>
      <c r="R21" s="21"/>
      <c r="S21" s="21"/>
      <c r="T21" s="21"/>
      <c r="U21" s="25"/>
      <c r="V21" s="25"/>
      <c r="W21" s="25"/>
      <c r="X21" s="21"/>
      <c r="Y21" s="21"/>
      <c r="Z21" s="21"/>
    </row>
    <row r="22" spans="1:52" ht="51" customHeight="1" x14ac:dyDescent="0.35">
      <c r="A22" s="10">
        <f t="shared" si="3"/>
        <v>10</v>
      </c>
      <c r="B22" s="15"/>
      <c r="C22" s="22" t="s">
        <v>67</v>
      </c>
      <c r="D22" s="23" t="s">
        <v>45</v>
      </c>
      <c r="E22" s="23">
        <f>'[2]СВОД '!D17</f>
        <v>198</v>
      </c>
      <c r="F22" s="23">
        <f>'[2]СВОД '!F17</f>
        <v>215</v>
      </c>
      <c r="G22" s="15"/>
      <c r="H22" s="17"/>
      <c r="I22" s="23">
        <f>'[2]СВОД '!E17</f>
        <v>37143.822</v>
      </c>
      <c r="J22" s="24">
        <f>'[2]СВОД '!G17</f>
        <v>109777.946</v>
      </c>
      <c r="K22" s="23">
        <f t="shared" si="2"/>
        <v>72634.123999999996</v>
      </c>
      <c r="L22" s="11" t="s">
        <v>66</v>
      </c>
      <c r="M22" s="23">
        <v>0</v>
      </c>
      <c r="N22" s="23">
        <f t="shared" si="4"/>
        <v>109777.946</v>
      </c>
      <c r="O22" s="23">
        <v>0</v>
      </c>
      <c r="P22" s="23">
        <v>0</v>
      </c>
      <c r="Q22" s="25"/>
      <c r="R22" s="21"/>
      <c r="S22" s="21"/>
      <c r="T22" s="21"/>
      <c r="U22" s="25"/>
      <c r="V22" s="25"/>
      <c r="W22" s="25"/>
      <c r="X22" s="21"/>
      <c r="Y22" s="21"/>
      <c r="Z22" s="21"/>
    </row>
    <row r="23" spans="1:52" ht="58" customHeight="1" x14ac:dyDescent="0.35">
      <c r="A23" s="10">
        <f t="shared" si="3"/>
        <v>11</v>
      </c>
      <c r="B23" s="15"/>
      <c r="C23" s="22" t="s">
        <v>68</v>
      </c>
      <c r="D23" s="27" t="str">
        <f>'[2]СВОД '!C18</f>
        <v>шт/работа</v>
      </c>
      <c r="E23" s="34" t="s">
        <v>69</v>
      </c>
      <c r="F23" s="34" t="s">
        <v>70</v>
      </c>
      <c r="G23" s="15"/>
      <c r="H23" s="17"/>
      <c r="I23" s="23">
        <f>'[2]СВОД '!E18</f>
        <v>1250879.5289285714</v>
      </c>
      <c r="J23" s="23">
        <f>'[2]СВОД '!G18</f>
        <v>1313901.264</v>
      </c>
      <c r="K23" s="23">
        <f t="shared" si="2"/>
        <v>63021.735071428586</v>
      </c>
      <c r="L23" s="11" t="s">
        <v>66</v>
      </c>
      <c r="M23" s="23">
        <v>0</v>
      </c>
      <c r="N23" s="23">
        <f t="shared" si="4"/>
        <v>1313901.264</v>
      </c>
      <c r="O23" s="23">
        <v>0</v>
      </c>
      <c r="P23" s="23">
        <v>0</v>
      </c>
      <c r="Q23" s="25"/>
      <c r="R23" s="21"/>
      <c r="S23" s="21"/>
      <c r="T23" s="21"/>
      <c r="U23" s="25"/>
      <c r="V23" s="25"/>
      <c r="W23" s="25"/>
      <c r="X23" s="21"/>
      <c r="Y23" s="21"/>
      <c r="Z23" s="21"/>
    </row>
    <row r="24" spans="1:52" ht="29.5" customHeight="1" x14ac:dyDescent="0.35">
      <c r="A24" s="10">
        <f t="shared" si="3"/>
        <v>12</v>
      </c>
      <c r="B24" s="15"/>
      <c r="C24" s="22" t="s">
        <v>71</v>
      </c>
      <c r="D24" s="27" t="s">
        <v>72</v>
      </c>
      <c r="E24" s="23">
        <v>0</v>
      </c>
      <c r="F24" s="23">
        <v>0</v>
      </c>
      <c r="G24" s="15"/>
      <c r="H24" s="17"/>
      <c r="I24" s="23">
        <f>'[2]СВОД '!E19</f>
        <v>1249619.3</v>
      </c>
      <c r="J24" s="23">
        <f>'[2]СВОД '!G19</f>
        <v>1249619.3</v>
      </c>
      <c r="K24" s="23">
        <f t="shared" si="2"/>
        <v>0</v>
      </c>
      <c r="L24" s="11" t="s">
        <v>73</v>
      </c>
      <c r="M24" s="23">
        <v>0</v>
      </c>
      <c r="N24" s="23">
        <f t="shared" si="4"/>
        <v>1249619.3</v>
      </c>
      <c r="O24" s="23">
        <v>0</v>
      </c>
      <c r="P24" s="23">
        <v>0</v>
      </c>
      <c r="Q24" s="25"/>
      <c r="R24" s="21"/>
      <c r="S24" s="21"/>
      <c r="T24" s="21"/>
      <c r="U24" s="25"/>
      <c r="V24" s="25"/>
      <c r="W24" s="25"/>
      <c r="X24" s="21"/>
      <c r="Y24" s="21"/>
      <c r="Z24" s="21"/>
    </row>
    <row r="25" spans="1:52" ht="44.5" customHeight="1" x14ac:dyDescent="0.35">
      <c r="A25" s="10">
        <f t="shared" si="3"/>
        <v>13</v>
      </c>
      <c r="B25" s="15"/>
      <c r="C25" s="35" t="s">
        <v>74</v>
      </c>
      <c r="D25" s="36" t="s">
        <v>45</v>
      </c>
      <c r="E25" s="37">
        <f>'[2]СВОД '!D20</f>
        <v>20</v>
      </c>
      <c r="F25" s="37">
        <f>'[2]СВОД '!F20</f>
        <v>20</v>
      </c>
      <c r="G25" s="15"/>
      <c r="H25" s="17"/>
      <c r="I25" s="37">
        <f>'[2]СВОД '!E20</f>
        <v>196112.505</v>
      </c>
      <c r="J25" s="37">
        <f>'[2]СВОД '!G20</f>
        <v>182064.93999999997</v>
      </c>
      <c r="K25" s="37">
        <f t="shared" si="2"/>
        <v>-14047.565000000031</v>
      </c>
      <c r="L25" s="38" t="s">
        <v>75</v>
      </c>
      <c r="M25" s="37">
        <v>0</v>
      </c>
      <c r="N25" s="37">
        <f t="shared" si="4"/>
        <v>182064.93999999997</v>
      </c>
      <c r="O25" s="37">
        <v>0</v>
      </c>
      <c r="P25" s="37">
        <v>0</v>
      </c>
      <c r="Q25" s="25"/>
      <c r="R25" s="21"/>
      <c r="S25" s="21"/>
      <c r="T25" s="21"/>
      <c r="U25" s="25"/>
      <c r="V25" s="25"/>
      <c r="W25" s="25"/>
      <c r="X25" s="21"/>
      <c r="Y25" s="21"/>
      <c r="Z25" s="21"/>
    </row>
    <row r="26" spans="1:52" ht="35.5" customHeight="1" x14ac:dyDescent="0.35">
      <c r="A26" s="10">
        <f t="shared" si="3"/>
        <v>14</v>
      </c>
      <c r="B26" s="15"/>
      <c r="C26" s="22" t="s">
        <v>76</v>
      </c>
      <c r="D26" s="27" t="s">
        <v>77</v>
      </c>
      <c r="E26" s="23">
        <v>1</v>
      </c>
      <c r="F26" s="34" t="s">
        <v>78</v>
      </c>
      <c r="G26" s="15"/>
      <c r="H26" s="17"/>
      <c r="I26" s="23">
        <f>'[2]СВОД '!E21</f>
        <v>22751.648000000001</v>
      </c>
      <c r="J26" s="23">
        <f>'[2]СВОД '!G21</f>
        <v>102304.66800000001</v>
      </c>
      <c r="K26" s="23">
        <f t="shared" si="2"/>
        <v>79553.02</v>
      </c>
      <c r="L26" s="11" t="s">
        <v>79</v>
      </c>
      <c r="M26" s="23">
        <v>0</v>
      </c>
      <c r="N26" s="23">
        <f t="shared" si="4"/>
        <v>102304.66800000001</v>
      </c>
      <c r="O26" s="23">
        <v>0</v>
      </c>
      <c r="P26" s="23">
        <v>0</v>
      </c>
      <c r="Q26" s="25"/>
      <c r="R26" s="21"/>
      <c r="S26" s="21"/>
      <c r="T26" s="21"/>
      <c r="U26" s="25"/>
      <c r="V26" s="25"/>
      <c r="W26" s="25"/>
      <c r="X26" s="21"/>
      <c r="Y26" s="21"/>
      <c r="Z26" s="21"/>
    </row>
    <row r="27" spans="1:52" ht="55" customHeight="1" x14ac:dyDescent="0.35">
      <c r="A27" s="10">
        <f t="shared" si="3"/>
        <v>15</v>
      </c>
      <c r="B27" s="15"/>
      <c r="C27" s="22" t="s">
        <v>80</v>
      </c>
      <c r="D27" s="27" t="s">
        <v>45</v>
      </c>
      <c r="E27" s="23">
        <v>0</v>
      </c>
      <c r="F27" s="23">
        <f>'[2]СВОД '!F22</f>
        <v>28</v>
      </c>
      <c r="G27" s="15"/>
      <c r="H27" s="17"/>
      <c r="I27" s="23">
        <v>0</v>
      </c>
      <c r="J27" s="23">
        <f>'[2]СВОД '!G22</f>
        <v>224881.30600000001</v>
      </c>
      <c r="K27" s="23">
        <f t="shared" si="2"/>
        <v>224881.30600000001</v>
      </c>
      <c r="L27" s="11" t="s">
        <v>79</v>
      </c>
      <c r="M27" s="23">
        <v>0</v>
      </c>
      <c r="N27" s="23">
        <f t="shared" si="4"/>
        <v>224881.30600000001</v>
      </c>
      <c r="O27" s="14"/>
      <c r="P27" s="14"/>
      <c r="Q27" s="39"/>
      <c r="R27" s="21"/>
      <c r="S27" s="21"/>
      <c r="T27" s="21"/>
      <c r="U27" s="39"/>
      <c r="V27" s="39"/>
      <c r="W27" s="39"/>
      <c r="X27" s="21"/>
      <c r="Y27" s="21"/>
      <c r="Z27" s="21"/>
      <c r="AA27" s="40" t="s">
        <v>81</v>
      </c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</row>
    <row r="28" spans="1:52" ht="19" customHeight="1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</row>
    <row r="29" spans="1:52" ht="74.5" customHeight="1" x14ac:dyDescent="0.35">
      <c r="A29" s="43"/>
      <c r="B29" s="44" t="s">
        <v>82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</row>
    <row r="30" spans="1:52" ht="22" customHeight="1" x14ac:dyDescent="0.35">
      <c r="A30" s="45" t="s">
        <v>83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52" x14ac:dyDescent="0.35">
      <c r="K31" s="4"/>
    </row>
    <row r="32" spans="1:52" x14ac:dyDescent="0.35">
      <c r="L32" s="6"/>
      <c r="N32" s="4"/>
    </row>
  </sheetData>
  <mergeCells count="47">
    <mergeCell ref="Z12:Z27"/>
    <mergeCell ref="AA27:AZ27"/>
    <mergeCell ref="A28:Z28"/>
    <mergeCell ref="B29:Z29"/>
    <mergeCell ref="A30:Z30"/>
    <mergeCell ref="T12:T27"/>
    <mergeCell ref="U12:U27"/>
    <mergeCell ref="V12:V27"/>
    <mergeCell ref="W12:W27"/>
    <mergeCell ref="X12:X27"/>
    <mergeCell ref="Y12:Y27"/>
    <mergeCell ref="Q9:R9"/>
    <mergeCell ref="S9:T9"/>
    <mergeCell ref="U9:V9"/>
    <mergeCell ref="W9:X9"/>
    <mergeCell ref="B12:B27"/>
    <mergeCell ref="G12:G27"/>
    <mergeCell ref="H12:H27"/>
    <mergeCell ref="Q12:Q27"/>
    <mergeCell ref="R12:R27"/>
    <mergeCell ref="S12:S27"/>
    <mergeCell ref="Y8:Y10"/>
    <mergeCell ref="Z8:Z10"/>
    <mergeCell ref="B9:B10"/>
    <mergeCell ref="C9:C10"/>
    <mergeCell ref="D9:D10"/>
    <mergeCell ref="E9:F9"/>
    <mergeCell ref="G9:G10"/>
    <mergeCell ref="M9:N9"/>
    <mergeCell ref="O9:O10"/>
    <mergeCell ref="P9:P10"/>
    <mergeCell ref="U4:X4"/>
    <mergeCell ref="Y4:AB4"/>
    <mergeCell ref="A5:Z5"/>
    <mergeCell ref="A6:Z6"/>
    <mergeCell ref="A8:A10"/>
    <mergeCell ref="B8:G8"/>
    <mergeCell ref="H8:H10"/>
    <mergeCell ref="I8:L9"/>
    <mergeCell ref="M8:P8"/>
    <mergeCell ref="Q8:X8"/>
    <mergeCell ref="U1:X1"/>
    <mergeCell ref="Y1:AB1"/>
    <mergeCell ref="U2:X2"/>
    <mergeCell ref="Y2:AB2"/>
    <mergeCell ref="U3:X3"/>
    <mergeCell ref="Y3:AB3"/>
  </mergeCells>
  <printOptions horizontalCentered="1"/>
  <pageMargins left="0" right="0" top="0" bottom="0" header="0.11811023622047245" footer="0.1181102362204724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ф.21</vt:lpstr>
      <vt:lpstr>ф.21!Заголовки_для_печати</vt:lpstr>
      <vt:lpstr>ф.21!Область_печати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Куренная Елена</dc:creator>
  <cp:lastModifiedBy>Куренная Елена</cp:lastModifiedBy>
  <dcterms:created xsi:type="dcterms:W3CDTF">2026-04-22T05:47:30Z</dcterms:created>
  <dcterms:modified xsi:type="dcterms:W3CDTF">2026-04-22T05:49:34Z</dcterms:modified>
</cp:coreProperties>
</file>